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1362536e7407e21e/桌面/"/>
    </mc:Choice>
  </mc:AlternateContent>
  <xr:revisionPtr revIDLastSave="105" documentId="13_ncr:1_{650B4961-8577-49F9-88B7-9EDC9DFC4926}" xr6:coauthVersionLast="47" xr6:coauthVersionMax="47" xr10:uidLastSave="{BB143D99-FB86-4293-9701-27C7B2F1016F}"/>
  <bookViews>
    <workbookView xWindow="-108" yWindow="-108" windowWidth="23256" windowHeight="13896" activeTab="4" xr2:uid="{00000000-000D-0000-FFFF-FFFF00000000}"/>
  </bookViews>
  <sheets>
    <sheet name="Summary" sheetId="13" r:id="rId1"/>
    <sheet name="SIM1-Me_RAW" sheetId="10" r:id="rId2"/>
    <sheet name="ARV-110_RAW" sheetId="11" r:id="rId3"/>
    <sheet name="MZ1_RAW" sheetId="1" r:id="rId4"/>
    <sheet name="MZ1-C14-Na_RAW" sheetId="12" r:id="rId5"/>
    <sheet name="MZ1-C12-NB_RAW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K20" i="12"/>
  <c r="K21" i="12"/>
  <c r="K22" i="12"/>
  <c r="K23" i="12"/>
  <c r="K24" i="12"/>
  <c r="K19" i="8" l="1"/>
  <c r="K19" i="10"/>
  <c r="K19" i="11"/>
  <c r="K19" i="1"/>
  <c r="I19" i="8"/>
  <c r="H48" i="13"/>
  <c r="H47" i="13"/>
  <c r="H46" i="13"/>
  <c r="J43" i="13"/>
  <c r="I43" i="13"/>
  <c r="H42" i="13"/>
  <c r="H41" i="13"/>
  <c r="H40" i="13"/>
  <c r="I40" i="13" s="1"/>
  <c r="J37" i="13"/>
  <c r="I37" i="13"/>
  <c r="H33" i="13"/>
  <c r="H32" i="13"/>
  <c r="H31" i="13"/>
  <c r="J31" i="13" s="1"/>
  <c r="J28" i="13"/>
  <c r="I28" i="13"/>
  <c r="H27" i="13"/>
  <c r="H26" i="13"/>
  <c r="H25" i="13"/>
  <c r="J25" i="13" s="1"/>
  <c r="J22" i="13"/>
  <c r="I22" i="13"/>
  <c r="H16" i="13"/>
  <c r="G16" i="13"/>
  <c r="H13" i="13"/>
  <c r="G13" i="13"/>
  <c r="H7" i="13"/>
  <c r="G7" i="13"/>
  <c r="H4" i="13"/>
  <c r="G4" i="13"/>
  <c r="J46" i="13" l="1"/>
  <c r="I31" i="13"/>
  <c r="J40" i="13"/>
  <c r="I46" i="13"/>
  <c r="I25" i="13"/>
  <c r="L37" i="1"/>
  <c r="I21" i="10" l="1"/>
  <c r="I19" i="11"/>
  <c r="I20" i="11" l="1"/>
  <c r="K20" i="11" s="1"/>
  <c r="I21" i="11"/>
  <c r="K21" i="11" s="1"/>
  <c r="I22" i="11"/>
  <c r="K22" i="11" s="1"/>
  <c r="I23" i="11"/>
  <c r="K23" i="11" s="1"/>
  <c r="I24" i="11"/>
  <c r="K24" i="11" s="1"/>
  <c r="A9" i="11"/>
  <c r="A10" i="11" s="1"/>
  <c r="I20" i="12"/>
  <c r="I19" i="12"/>
  <c r="I21" i="12"/>
  <c r="I22" i="12"/>
  <c r="I23" i="12"/>
  <c r="I24" i="12"/>
  <c r="M19" i="11" l="1"/>
  <c r="L19" i="11"/>
  <c r="M22" i="11"/>
  <c r="L22" i="11"/>
  <c r="I20" i="8"/>
  <c r="K20" i="8" s="1"/>
  <c r="I21" i="8"/>
  <c r="K21" i="8" s="1"/>
  <c r="I22" i="8"/>
  <c r="K22" i="8" s="1"/>
  <c r="I23" i="8"/>
  <c r="K23" i="8" s="1"/>
  <c r="I24" i="8"/>
  <c r="K24" i="8" s="1"/>
  <c r="I20" i="1"/>
  <c r="I21" i="1"/>
  <c r="I22" i="1"/>
  <c r="I23" i="1"/>
  <c r="I24" i="1"/>
  <c r="I25" i="1"/>
  <c r="I26" i="1"/>
  <c r="I27" i="1"/>
  <c r="I28" i="1"/>
  <c r="I29" i="1"/>
  <c r="I30" i="1"/>
  <c r="I19" i="1"/>
  <c r="K21" i="10"/>
  <c r="L22" i="12" l="1"/>
  <c r="L19" i="12"/>
  <c r="M22" i="12"/>
  <c r="M19" i="12"/>
  <c r="I20" i="10"/>
  <c r="K20" i="10" s="1"/>
  <c r="I22" i="10"/>
  <c r="K22" i="10" s="1"/>
  <c r="L22" i="10" s="1"/>
  <c r="I23" i="10"/>
  <c r="K23" i="10" s="1"/>
  <c r="I24" i="10"/>
  <c r="K24" i="10" s="1"/>
  <c r="I19" i="10"/>
  <c r="I31" i="1"/>
  <c r="K31" i="1" s="1"/>
  <c r="I32" i="1"/>
  <c r="K32" i="1" s="1"/>
  <c r="I33" i="1"/>
  <c r="K33" i="1" s="1"/>
  <c r="I34" i="1"/>
  <c r="K34" i="1" s="1"/>
  <c r="M34" i="1" s="1"/>
  <c r="I35" i="1"/>
  <c r="K35" i="1" s="1"/>
  <c r="I36" i="1"/>
  <c r="K36" i="1" s="1"/>
  <c r="I37" i="1"/>
  <c r="K37" i="1" s="1"/>
  <c r="M37" i="1" s="1"/>
  <c r="I38" i="1"/>
  <c r="K38" i="1" s="1"/>
  <c r="I39" i="1"/>
  <c r="K39" i="1" s="1"/>
  <c r="I40" i="1"/>
  <c r="K40" i="1" s="1"/>
  <c r="I41" i="1"/>
  <c r="K41" i="1" s="1"/>
  <c r="I42" i="1"/>
  <c r="K42" i="1" s="1"/>
  <c r="M40" i="1" l="1"/>
  <c r="M31" i="1"/>
  <c r="L40" i="1"/>
  <c r="L34" i="1"/>
  <c r="L31" i="1"/>
  <c r="L19" i="10"/>
  <c r="M22" i="10"/>
  <c r="M19" i="10"/>
  <c r="K30" i="1"/>
  <c r="K29" i="1"/>
  <c r="K28" i="1"/>
  <c r="K27" i="1"/>
  <c r="K26" i="1"/>
  <c r="K25" i="1"/>
  <c r="K24" i="1"/>
  <c r="K23" i="1"/>
  <c r="K22" i="1"/>
  <c r="K21" i="1"/>
  <c r="K20" i="1"/>
  <c r="A5" i="8"/>
  <c r="A6" i="8" s="1"/>
  <c r="A7" i="8" s="1"/>
  <c r="A8" i="8" s="1"/>
  <c r="A9" i="8" s="1"/>
  <c r="A10" i="8" s="1"/>
  <c r="L19" i="8" l="1"/>
  <c r="M19" i="8"/>
  <c r="L22" i="1"/>
  <c r="M22" i="1"/>
  <c r="L19" i="1"/>
  <c r="M19" i="1"/>
  <c r="M25" i="1"/>
  <c r="L25" i="1"/>
  <c r="M28" i="1"/>
  <c r="L28" i="1"/>
  <c r="M22" i="8"/>
  <c r="L22" i="8"/>
</calcChain>
</file>

<file path=xl/sharedStrings.xml><?xml version="1.0" encoding="utf-8"?>
<sst xmlns="http://schemas.openxmlformats.org/spreadsheetml/2006/main" count="439" uniqueCount="142">
  <si>
    <t>counts*min</t>
  </si>
  <si>
    <t>Area of MZ1</t>
  </si>
  <si>
    <t>Retention time of MZ1</t>
  </si>
  <si>
    <t xml:space="preserve"> </t>
  </si>
  <si>
    <t>Injection volume</t>
  </si>
  <si>
    <t>(μL)</t>
  </si>
  <si>
    <t>(min)</t>
  </si>
  <si>
    <t>Concentration of MZ1</t>
  </si>
  <si>
    <t>(μg/mL)</t>
  </si>
  <si>
    <t xml:space="preserve">Calculated intracellular concentration of MZ1 </t>
  </si>
  <si>
    <t>(pmol MZ1/million cells)</t>
  </si>
  <si>
    <t>MZ1-C12-NB Standard Curve</t>
  </si>
  <si>
    <t>Retention time of MZ1-C12-NB</t>
  </si>
  <si>
    <t>Area of MZ1-C12-NB</t>
  </si>
  <si>
    <t>Concentration of MZ1-C12-NB</t>
  </si>
  <si>
    <t>(pmol MZ1-C12-NB/million cells)</t>
  </si>
  <si>
    <t>Compound</t>
  </si>
  <si>
    <t>Treatment concentration</t>
  </si>
  <si>
    <t>Treatment duration</t>
  </si>
  <si>
    <t>MZ1</t>
  </si>
  <si>
    <t>MZ1-C12-NB</t>
  </si>
  <si>
    <t>(hour)</t>
  </si>
  <si>
    <t>(nM)</t>
  </si>
  <si>
    <t>22Rv1</t>
  </si>
  <si>
    <t>Cell line</t>
  </si>
  <si>
    <t>Testing ID</t>
  </si>
  <si>
    <t>HCC1806</t>
  </si>
  <si>
    <t>MZ1-C14-Na</t>
  </si>
  <si>
    <t>Mean value of concentration of MZ1</t>
  </si>
  <si>
    <t>STEDV.P of concentration of MZ1</t>
  </si>
  <si>
    <t>MZ1 concentration</t>
  </si>
  <si>
    <t>Intracellular concentration of MZ1 by UPLC/MS</t>
  </si>
  <si>
    <t>MZ1-C12-NB concentration</t>
  </si>
  <si>
    <t>Intracellular concentration of MZ1-C12-NB by UPLC/MS</t>
  </si>
  <si>
    <t xml:space="preserve">Adjuted protein conentration by BSA assay </t>
  </si>
  <si>
    <t xml:space="preserve">Calculated intracellular concentration of MZ1-C12-NB </t>
  </si>
  <si>
    <t>Mean value of concentration of MZ1-C12-NB</t>
  </si>
  <si>
    <t>STEDV.P of concentration of MZ1-C12-NB</t>
  </si>
  <si>
    <t>MZ1 standard curve</t>
  </si>
  <si>
    <t>ARV-110 standard curve</t>
  </si>
  <si>
    <t>ARV-110 concentration</t>
  </si>
  <si>
    <t>Retention time of ARV-110</t>
  </si>
  <si>
    <t>Area of ARV-110</t>
  </si>
  <si>
    <t>Intracellular concentration of ARV-110 by UPLC/MS</t>
  </si>
  <si>
    <t>Concentration of ARV-110</t>
  </si>
  <si>
    <t>(pmol ARV-110/million cells)</t>
  </si>
  <si>
    <t xml:space="preserve">Calculated intracellular concentration of ARV-110 </t>
  </si>
  <si>
    <t>Mean value of concentration of ARV-110</t>
  </si>
  <si>
    <t>STEDV.P of concentration of ARV-110</t>
  </si>
  <si>
    <t>ARV-110</t>
  </si>
  <si>
    <t>SIM1-Me standard curve</t>
  </si>
  <si>
    <t>SIM1-Me concentration</t>
  </si>
  <si>
    <t>Retention time of SIM1-Me</t>
  </si>
  <si>
    <t>Area of SIM1-Me</t>
  </si>
  <si>
    <t>Intracellular concentration of SIM1-Me by UPLC/MS</t>
  </si>
  <si>
    <t>Concentration of SIM1-Me</t>
  </si>
  <si>
    <t>Calculated intracellular concentration of SIM1-Me</t>
  </si>
  <si>
    <t>(pmol SIM1-Me/million cells)</t>
  </si>
  <si>
    <t>Mean value of concentration of SIM1-Me</t>
  </si>
  <si>
    <t>STEDV.P of concentration of SIM1-Me</t>
  </si>
  <si>
    <t>shCD36-LNCaP</t>
  </si>
  <si>
    <t>SIM1-Me</t>
  </si>
  <si>
    <t>MZ1-C14-Na Standard Curve</t>
  </si>
  <si>
    <t>Retention time of MZ1-C14-Na</t>
  </si>
  <si>
    <t>Area of MZ1-C14-Na</t>
  </si>
  <si>
    <t>Intracellular concentration of MZ1-C14-Na by UPLC/MS</t>
  </si>
  <si>
    <t>Concentration of MZ1-C14-Na</t>
  </si>
  <si>
    <t xml:space="preserve">Calculated intracellular concentration of MZ1-C14-Na </t>
  </si>
  <si>
    <t>(pmol MZ1-C14-Na/million cells)</t>
  </si>
  <si>
    <t>Mean value of concentration of MZ1-C14-Na</t>
  </si>
  <si>
    <t>STEDV.P of concentration of MZ1-C14-Na</t>
  </si>
  <si>
    <t>shLuc-LNCaP</t>
  </si>
  <si>
    <t>shCD36-22Rv1</t>
  </si>
  <si>
    <t>shCD36-HCC1806</t>
  </si>
  <si>
    <t>MZ1-C14-Na concentration</t>
  </si>
  <si>
    <t>(μg/μL)</t>
  </si>
  <si>
    <t>SIM1-ME-SHCD36-10-6-1</t>
  </si>
  <si>
    <t>SIM1-ME-SHCD36-10-6-2</t>
  </si>
  <si>
    <t>SIM1-ME-SHCD36-10-6-3</t>
  </si>
  <si>
    <t>SIM1-ME-SHLUC-10-6-1</t>
  </si>
  <si>
    <t>SIM1-ME-SHLUC-10-6-2</t>
  </si>
  <si>
    <t>SIM1-ME-SHLUC-10-6-3</t>
  </si>
  <si>
    <t>ARV-110-SHLUC-50-6-1</t>
  </si>
  <si>
    <t>ARV-110-SHLUC-50-6-2</t>
  </si>
  <si>
    <t>ARV-110-SHLUC-50-6-3</t>
  </si>
  <si>
    <t>ARV-110-SHCD36-50-6-1</t>
  </si>
  <si>
    <t>ARV-110-SHCD36-50-6-2</t>
  </si>
  <si>
    <t>ARV-110-SHCD36-50-6-3</t>
  </si>
  <si>
    <t>MZ1-22RV1-10-1-1</t>
  </si>
  <si>
    <t>MZ1-22RV1-10-1-2</t>
  </si>
  <si>
    <t>MZ1-22RV1-10-1-3</t>
  </si>
  <si>
    <t>MZ1-22RV1-SHCD36-10-1-1</t>
  </si>
  <si>
    <t>MZ1-22RV1-SHCD36-10-1-2</t>
  </si>
  <si>
    <t>MZ1-22RV1-SHCD36-10-1-3</t>
  </si>
  <si>
    <t>MZ1-HCC1806-25-1.1</t>
  </si>
  <si>
    <t>MZ1-HCC1806-25-1.2</t>
  </si>
  <si>
    <t>MZ1-HCC1806-25-1.3</t>
  </si>
  <si>
    <t>MZ1-HCC1806-SHCD36-25-1-1</t>
  </si>
  <si>
    <t>MZ1-HCC1806-SHCD36-25-1-2</t>
  </si>
  <si>
    <t>MZ1-HCC1806-SHCD36-25-1-3</t>
  </si>
  <si>
    <t>MZ1-C12-NB-10-1-1</t>
  </si>
  <si>
    <t>MZ1-C12-NB-10-1-2</t>
  </si>
  <si>
    <t>MZ1-C12-NB-10-1-3</t>
  </si>
  <si>
    <t>MZ1-C12-NB-SHCD36-10-1-1</t>
  </si>
  <si>
    <t>MZ1-C12-NB-SHCD36-10-1-2</t>
  </si>
  <si>
    <t>MZ1-C12-NB-SHCD36-10-1-3</t>
  </si>
  <si>
    <t>MZ1-C14-NA-25-1.1</t>
  </si>
  <si>
    <t>MZ1-C14-NA-25-1.2</t>
  </si>
  <si>
    <t>MZ1-C14-NA-25-1.3</t>
  </si>
  <si>
    <t>MZ1-C14-NA-SHCD36-25-1-1</t>
  </si>
  <si>
    <t>MZ1-C14-NA-SHCD36-25-1-2</t>
  </si>
  <si>
    <t>MZ1-C14-NA-SHCD36-25-1-3</t>
  </si>
  <si>
    <t>MZ1-C14-NA-25-1-1</t>
  </si>
  <si>
    <t>MZ1-C14-NA-25-1-2</t>
  </si>
  <si>
    <t>MZ1-C14-NA-25-1-3</t>
  </si>
  <si>
    <t>Table S4. Metabolomic analyses of compounds by UPLC-MS, related to Figure 1 and 6</t>
  </si>
  <si>
    <t>Treatment compound</t>
  </si>
  <si>
    <t>Treatment concentration (nM)</t>
  </si>
  <si>
    <t>Treatment time (hour)</t>
  </si>
  <si>
    <t>Replicate</t>
  </si>
  <si>
    <t>Intracellulcler concentration of SIM1-Me</t>
  </si>
  <si>
    <t>Mean value of intracellular concentration of SIM1-Me</t>
  </si>
  <si>
    <t>STEDV.P value of intracellular concentration of SIM1-Me</t>
  </si>
  <si>
    <t>Replicate-1</t>
  </si>
  <si>
    <t>Replicate-2</t>
  </si>
  <si>
    <t>Replicate-3</t>
  </si>
  <si>
    <t>Intracellulcler concentration of ARV-110</t>
  </si>
  <si>
    <t>Mean value of intracellular concentration of ARV-110</t>
  </si>
  <si>
    <t>STEDV.P value of intracellular concentration of ARV-110</t>
  </si>
  <si>
    <t>ARV-111</t>
  </si>
  <si>
    <t>Intracellulcler concentration of MZ1</t>
  </si>
  <si>
    <t>Intracellulcler concentration of MZ1-C12-NB</t>
  </si>
  <si>
    <t>Intracellular concentration of MZ1+MZ1-C12-NB</t>
  </si>
  <si>
    <t>Mean value of intracellular concentration of MZ1 + MZ1-C12-NB</t>
  </si>
  <si>
    <t>STEDV.P value of intracellular concentration of MZ1 + MZ1-C12-NB</t>
  </si>
  <si>
    <t>(pmol MZ1+MZ1-C12-NB/million cells)</t>
  </si>
  <si>
    <t>N/A</t>
  </si>
  <si>
    <t>Intracellulcler concentration of MZ1-C14-Na</t>
  </si>
  <si>
    <t>Intracellular concentration of MZ1+MZ1-C14-Na</t>
  </si>
  <si>
    <t>Mean value of intracellular concentration of MZ1 + MZ1-C14-Na</t>
  </si>
  <si>
    <t>STEDV.P value of intracellular concentration of MZ1 + MZ1-C14-Na</t>
  </si>
  <si>
    <t>(pmol MZ1+MZ1-C14-Na/million cells)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</si>
</sst>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0.000000E+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0086B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1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6BF"/>
      <color rgb="FFFF3399"/>
      <color rgb="FFCC00CC"/>
      <color rgb="FFFF5050"/>
      <color rgb="FFCC0000"/>
      <color rgb="FFFF0066"/>
      <color rgb="FFFF6699"/>
      <color rgb="FF4596CD"/>
      <color rgb="FFFCCDC9"/>
      <color rgb="FFEE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SIM1-Me standard curve</a:t>
            </a:r>
          </a:p>
        </c:rich>
      </c:tx>
      <c:layout>
        <c:manualLayout>
          <c:xMode val="edge"/>
          <c:yMode val="edge"/>
          <c:x val="0.36135958692907166"/>
          <c:y val="1.751093744183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5452495151881"/>
          <c:y val="9.4617431977361707E-2"/>
          <c:w val="0.80743865216168054"/>
          <c:h val="0.7760204027699453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208824715814381"/>
                  <c:y val="-0.1301044020845558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'SIM1-Me_RAW'!$A$4:$A$9</c:f>
              <c:numCache>
                <c:formatCode>0.000000</c:formatCode>
                <c:ptCount val="6"/>
                <c:pt idx="0">
                  <c:v>3.58288330078125E-3</c:v>
                </c:pt>
                <c:pt idx="1">
                  <c:v>7.1657666015625E-3</c:v>
                </c:pt>
                <c:pt idx="2">
                  <c:v>1.4331533203125E-2</c:v>
                </c:pt>
                <c:pt idx="3">
                  <c:v>2.866306640625E-2</c:v>
                </c:pt>
                <c:pt idx="4">
                  <c:v>5.73261328125E-2</c:v>
                </c:pt>
                <c:pt idx="5">
                  <c:v>0.114652265625</c:v>
                </c:pt>
              </c:numCache>
            </c:numRef>
          </c:xVal>
          <c:yVal>
            <c:numRef>
              <c:f>'SIM1-Me_RAW'!$D$4:$D$9</c:f>
              <c:numCache>
                <c:formatCode>0.00E+00</c:formatCode>
                <c:ptCount val="6"/>
                <c:pt idx="0">
                  <c:v>515</c:v>
                </c:pt>
                <c:pt idx="1">
                  <c:v>1038</c:v>
                </c:pt>
                <c:pt idx="2">
                  <c:v>2671</c:v>
                </c:pt>
                <c:pt idx="3">
                  <c:v>5400</c:v>
                </c:pt>
                <c:pt idx="4">
                  <c:v>9977</c:v>
                </c:pt>
                <c:pt idx="5">
                  <c:v>24056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FB-4D76-B469-A9076580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983903"/>
        <c:axId val="872981983"/>
      </c:scatterChart>
      <c:valAx>
        <c:axId val="872983903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SIM1-Me concentration (</a:t>
                </a:r>
                <a:r>
                  <a:rPr lang="el-GR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7222705079163981"/>
              <c:y val="0.95229717301771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2981983"/>
        <c:crosses val="autoZero"/>
        <c:crossBetween val="midCat"/>
      </c:valAx>
      <c:valAx>
        <c:axId val="8729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SIM1-Me (counts*min)</a:t>
                </a:r>
              </a:p>
            </c:rich>
          </c:tx>
          <c:layout>
            <c:manualLayout>
              <c:xMode val="edge"/>
              <c:yMode val="edge"/>
              <c:x val="6.9291335145820069E-3"/>
              <c:y val="0.2848999647483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2983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ARV-110 standard curve</a:t>
            </a:r>
          </a:p>
        </c:rich>
      </c:tx>
      <c:layout>
        <c:manualLayout>
          <c:xMode val="edge"/>
          <c:yMode val="edge"/>
          <c:x val="0.38527500595187897"/>
          <c:y val="1.7460316732895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348460132014654"/>
                  <c:y val="-0.1102875530245330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'ARV-110_RAW'!$A$4:$A$10</c:f>
              <c:numCache>
                <c:formatCode>0.000000</c:formatCode>
                <c:ptCount val="7"/>
                <c:pt idx="0">
                  <c:v>3.5652829999999998E-3</c:v>
                </c:pt>
                <c:pt idx="1">
                  <c:v>7.1305659999999996E-3</c:v>
                </c:pt>
                <c:pt idx="2">
                  <c:v>1.4261133E-2</c:v>
                </c:pt>
                <c:pt idx="3">
                  <c:v>2.8522266000000001E-2</c:v>
                </c:pt>
                <c:pt idx="4">
                  <c:v>5.7044531000000002E-2</c:v>
                </c:pt>
                <c:pt idx="5">
                  <c:v>0.114089062</c:v>
                </c:pt>
                <c:pt idx="6">
                  <c:v>0.22817812400000001</c:v>
                </c:pt>
              </c:numCache>
            </c:numRef>
          </c:xVal>
          <c:yVal>
            <c:numRef>
              <c:f>'ARV-110_RAW'!$D$4:$D$10</c:f>
              <c:numCache>
                <c:formatCode>0.00E+00</c:formatCode>
                <c:ptCount val="7"/>
                <c:pt idx="0">
                  <c:v>6436</c:v>
                </c:pt>
                <c:pt idx="1">
                  <c:v>10910</c:v>
                </c:pt>
                <c:pt idx="2">
                  <c:v>23443</c:v>
                </c:pt>
                <c:pt idx="3">
                  <c:v>44483</c:v>
                </c:pt>
                <c:pt idx="4">
                  <c:v>91028</c:v>
                </c:pt>
                <c:pt idx="5">
                  <c:v>181225</c:v>
                </c:pt>
                <c:pt idx="6">
                  <c:v>362605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F7-4975-A890-F71C8B6D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203999"/>
        <c:axId val="1270205439"/>
      </c:scatterChart>
      <c:valAx>
        <c:axId val="127020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ARV-110 concentration (</a:t>
                </a:r>
                <a:r>
                  <a:rPr lang="el-GR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8271046108072276"/>
              <c:y val="0.95825517817542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0205439"/>
        <c:crosses val="autoZero"/>
        <c:crossBetween val="midCat"/>
      </c:valAx>
      <c:valAx>
        <c:axId val="1270205439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ARV-110 (counts*min)</a:t>
                </a:r>
              </a:p>
            </c:rich>
          </c:tx>
          <c:layout>
            <c:manualLayout>
              <c:xMode val="edge"/>
              <c:yMode val="edge"/>
              <c:x val="1.1566773159913097E-2"/>
              <c:y val="0.29313145052154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0203999"/>
        <c:crosses val="autoZero"/>
        <c:crossBetween val="midCat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MZ1 standard curve</a:t>
            </a:r>
          </a:p>
        </c:rich>
      </c:tx>
      <c:layout>
        <c:manualLayout>
          <c:xMode val="edge"/>
          <c:yMode val="edge"/>
          <c:x val="0.39241169657120467"/>
          <c:y val="1.8027272891341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6107458264977"/>
          <c:y val="0.10133416014098991"/>
          <c:w val="0.80297294442006839"/>
          <c:h val="0.77075270321321043"/>
        </c:manualLayout>
      </c:layout>
      <c:scatterChart>
        <c:scatterStyle val="lineMarker"/>
        <c:varyColors val="0"/>
        <c:ser>
          <c:idx val="0"/>
          <c:order val="0"/>
          <c:tx>
            <c:strRef>
              <c:f>MZ1_RAW!$D$2:$D$3</c:f>
              <c:strCache>
                <c:ptCount val="2"/>
                <c:pt idx="0">
                  <c:v>Area of MZ1</c:v>
                </c:pt>
                <c:pt idx="1">
                  <c:v>counts*min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029546837665794"/>
                  <c:y val="-9.659206845597827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MZ1_RAW!$A$4:$A$10</c:f>
              <c:numCache>
                <c:formatCode>0.000000</c:formatCode>
                <c:ptCount val="7"/>
                <c:pt idx="0">
                  <c:v>1.1000000000000001E-3</c:v>
                </c:pt>
                <c:pt idx="1">
                  <c:v>2.2000000000000001E-3</c:v>
                </c:pt>
                <c:pt idx="2">
                  <c:v>4.4000000000000003E-3</c:v>
                </c:pt>
                <c:pt idx="3">
                  <c:v>8.8009999999999998E-3</c:v>
                </c:pt>
                <c:pt idx="4">
                  <c:v>1.7602E-2</c:v>
                </c:pt>
                <c:pt idx="5">
                  <c:v>3.5203999999999999E-2</c:v>
                </c:pt>
                <c:pt idx="6">
                  <c:v>7.0408999999999999E-2</c:v>
                </c:pt>
              </c:numCache>
            </c:numRef>
          </c:xVal>
          <c:yVal>
            <c:numRef>
              <c:f>MZ1_RAW!$D$4:$D$10</c:f>
              <c:numCache>
                <c:formatCode>0.00E+00</c:formatCode>
                <c:ptCount val="7"/>
                <c:pt idx="0">
                  <c:v>264</c:v>
                </c:pt>
                <c:pt idx="1">
                  <c:v>706</c:v>
                </c:pt>
                <c:pt idx="2">
                  <c:v>1737</c:v>
                </c:pt>
                <c:pt idx="3">
                  <c:v>3429</c:v>
                </c:pt>
                <c:pt idx="4">
                  <c:v>6477</c:v>
                </c:pt>
                <c:pt idx="5">
                  <c:v>14990</c:v>
                </c:pt>
                <c:pt idx="6">
                  <c:v>28591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3-405C-84A9-5A67CF303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664512"/>
        <c:axId val="1092661632"/>
      </c:scatterChart>
      <c:valAx>
        <c:axId val="109266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MZ1 concentration (</a:t>
                </a:r>
                <a:r>
                  <a:rPr lang="el-GR">
                    <a:solidFill>
                      <a:sysClr val="windowText" lastClr="000000"/>
                    </a:solidFill>
                  </a:rPr>
                  <a:t>μ</a:t>
                </a:r>
                <a:r>
                  <a:rPr lang="en-US">
                    <a:solidFill>
                      <a:sysClr val="windowText" lastClr="000000"/>
                    </a:solidFill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9826986575074824"/>
              <c:y val="0.950376556369340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2661632"/>
        <c:crosses val="autoZero"/>
        <c:crossBetween val="midCat"/>
      </c:valAx>
      <c:valAx>
        <c:axId val="10926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Area of MZ1 (counts*min)</a:t>
                </a:r>
              </a:p>
            </c:rich>
          </c:tx>
          <c:layout>
            <c:manualLayout>
              <c:xMode val="edge"/>
              <c:yMode val="edge"/>
              <c:x val="7.9912740991897255E-3"/>
              <c:y val="0.26155816619095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266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MZ1-C14-Na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366630550000167"/>
                  <c:y val="-8.825686004845811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'MZ1-C14-Na_RAW'!$A$4:$A$10</c:f>
              <c:numCache>
                <c:formatCode>0.000000</c:formatCode>
                <c:ptCount val="7"/>
                <c:pt idx="0">
                  <c:v>2.7279980000000001E-3</c:v>
                </c:pt>
                <c:pt idx="1">
                  <c:v>5.4559949999999999E-3</c:v>
                </c:pt>
                <c:pt idx="2">
                  <c:v>1.091199E-2</c:v>
                </c:pt>
                <c:pt idx="3">
                  <c:v>2.182398E-2</c:v>
                </c:pt>
                <c:pt idx="4">
                  <c:v>4.3647960999999999E-2</c:v>
                </c:pt>
                <c:pt idx="5">
                  <c:v>8.7295921999999998E-2</c:v>
                </c:pt>
                <c:pt idx="6">
                  <c:v>0.174591844</c:v>
                </c:pt>
              </c:numCache>
            </c:numRef>
          </c:xVal>
          <c:yVal>
            <c:numRef>
              <c:f>'MZ1-C14-Na_RAW'!$D$4:$D$10</c:f>
              <c:numCache>
                <c:formatCode>0.00E+00</c:formatCode>
                <c:ptCount val="7"/>
                <c:pt idx="0">
                  <c:v>248</c:v>
                </c:pt>
                <c:pt idx="1">
                  <c:v>851</c:v>
                </c:pt>
                <c:pt idx="2">
                  <c:v>2618</c:v>
                </c:pt>
                <c:pt idx="3">
                  <c:v>7092</c:v>
                </c:pt>
                <c:pt idx="4">
                  <c:v>10526</c:v>
                </c:pt>
                <c:pt idx="5">
                  <c:v>21277</c:v>
                </c:pt>
                <c:pt idx="6" formatCode="0.000000E+00">
                  <c:v>45999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B-4333-A786-488237D8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648992"/>
        <c:axId val="1474659072"/>
      </c:scatterChart>
      <c:valAx>
        <c:axId val="147464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MZ1-C14-Na concentration (</a:t>
                </a:r>
                <a:r>
                  <a:rPr lang="el-GR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35754912867313871"/>
              <c:y val="0.9489626852355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59072"/>
        <c:crosses val="autoZero"/>
        <c:crossBetween val="midCat"/>
      </c:valAx>
      <c:valAx>
        <c:axId val="1474659072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Area of MZ1-C14-Na (counts*min)</a:t>
                </a:r>
              </a:p>
            </c:rich>
          </c:tx>
          <c:layout>
            <c:manualLayout>
              <c:xMode val="edge"/>
              <c:yMode val="edge"/>
              <c:x val="6.6580199782539633E-3"/>
              <c:y val="0.24773707779969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4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MZ1-C12-NB standard curve</a:t>
            </a:r>
          </a:p>
        </c:rich>
      </c:tx>
      <c:layout>
        <c:manualLayout>
          <c:xMode val="edge"/>
          <c:yMode val="edge"/>
          <c:x val="0.41159182464804944"/>
          <c:y val="2.0337583875018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68245481268034"/>
          <c:y val="9.487482877696056E-2"/>
          <c:w val="0.79896203683209455"/>
          <c:h val="0.77738809917748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'MZ1-C12-NB_RAW'!$D$2:$D$3</c:f>
              <c:strCache>
                <c:ptCount val="2"/>
                <c:pt idx="0">
                  <c:v>Area of MZ1-C12-NB</c:v>
                </c:pt>
                <c:pt idx="1">
                  <c:v>counts*min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927871288675507"/>
                  <c:y val="-0.1072886009181569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'MZ1-C12-NB_RAW'!$A$4:$A$10</c:f>
              <c:numCache>
                <c:formatCode>General</c:formatCode>
                <c:ptCount val="7"/>
                <c:pt idx="0">
                  <c:v>2.8530000000000001E-3</c:v>
                </c:pt>
                <c:pt idx="1">
                  <c:v>5.7060000000000001E-3</c:v>
                </c:pt>
                <c:pt idx="2">
                  <c:v>1.1412E-2</c:v>
                </c:pt>
                <c:pt idx="3">
                  <c:v>2.2824000000000001E-2</c:v>
                </c:pt>
                <c:pt idx="4">
                  <c:v>4.5648000000000001E-2</c:v>
                </c:pt>
                <c:pt idx="5">
                  <c:v>9.1296000000000002E-2</c:v>
                </c:pt>
                <c:pt idx="6">
                  <c:v>0.182592</c:v>
                </c:pt>
              </c:numCache>
            </c:numRef>
          </c:xVal>
          <c:yVal>
            <c:numRef>
              <c:f>'MZ1-C12-NB_RAW'!$D$4:$D$10</c:f>
              <c:numCache>
                <c:formatCode>0.00E+00</c:formatCode>
                <c:ptCount val="7"/>
                <c:pt idx="0">
                  <c:v>5528</c:v>
                </c:pt>
                <c:pt idx="1">
                  <c:v>9728</c:v>
                </c:pt>
                <c:pt idx="2">
                  <c:v>20888</c:v>
                </c:pt>
                <c:pt idx="3">
                  <c:v>44310</c:v>
                </c:pt>
                <c:pt idx="4">
                  <c:v>73882</c:v>
                </c:pt>
                <c:pt idx="5">
                  <c:v>138163</c:v>
                </c:pt>
                <c:pt idx="6">
                  <c:v>337596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8-468B-9A61-5254308E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529040"/>
        <c:axId val="1613528080"/>
      </c:scatterChart>
      <c:valAx>
        <c:axId val="161352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MZ1-C12-NB concentration (</a:t>
                </a:r>
                <a:r>
                  <a:rPr lang="el-GR">
                    <a:solidFill>
                      <a:sysClr val="windowText" lastClr="000000"/>
                    </a:solidFill>
                  </a:rPr>
                  <a:t>μ</a:t>
                </a:r>
                <a:r>
                  <a:rPr lang="en-US">
                    <a:solidFill>
                      <a:sysClr val="windowText" lastClr="000000"/>
                    </a:solidFill>
                  </a:rPr>
                  <a:t>g/mL)</a:t>
                </a:r>
              </a:p>
            </c:rich>
          </c:tx>
          <c:layout>
            <c:manualLayout>
              <c:xMode val="edge"/>
              <c:yMode val="edge"/>
              <c:x val="0.40007464309071689"/>
              <c:y val="0.95438042396828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3528080"/>
        <c:crosses val="autoZero"/>
        <c:crossBetween val="midCat"/>
      </c:valAx>
      <c:valAx>
        <c:axId val="16135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Area of MZ1-C12-NB (counts*min)</a:t>
                </a:r>
              </a:p>
            </c:rich>
          </c:tx>
          <c:layout>
            <c:manualLayout>
              <c:xMode val="edge"/>
              <c:yMode val="edge"/>
              <c:x val="1.0548617914517817E-2"/>
              <c:y val="0.25287923125484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352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1068159</xdr:colOff>
      <xdr:row>0</xdr:row>
      <xdr:rowOff>29934</xdr:rowOff>
    </xdr:from>
    <xdr:to>
      <xdr:col>7</xdr:col>
      <xdr:colOff>20410</xdr:colOff>
      <xdr:row>14</xdr:row>
      <xdr:rowOff>259773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1056408</xdr:colOff>
      <xdr:row>0</xdr:row>
      <xdr:rowOff>0</xdr:rowOff>
    </xdr:from>
    <xdr:to>
      <xdr:col>6</xdr:col>
      <xdr:colOff>2182090</xdr:colOff>
      <xdr:row>14</xdr:row>
      <xdr:rowOff>242455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0</xdr:row>
      <xdr:rowOff>17688</xdr:rowOff>
    </xdr:from>
    <xdr:to>
      <xdr:col>6</xdr:col>
      <xdr:colOff>2173432</xdr:colOff>
      <xdr:row>14</xdr:row>
      <xdr:rowOff>242455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1040328</xdr:colOff>
      <xdr:row>0</xdr:row>
      <xdr:rowOff>0</xdr:rowOff>
    </xdr:from>
    <xdr:to>
      <xdr:col>6</xdr:col>
      <xdr:colOff>2394857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1073726</xdr:colOff>
      <xdr:row>0</xdr:row>
      <xdr:rowOff>11907</xdr:rowOff>
    </xdr:from>
    <xdr:to>
      <xdr:col>6</xdr:col>
      <xdr:colOff>2298470</xdr:colOff>
      <xdr:row>14</xdr:row>
      <xdr:rowOff>268432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066F-4A8B-4D9D-BA21-E66AEDA8F3A1}">
  <dimension ref="A1:J48"/>
  <sheetViews>
    <sheetView topLeftCell="A21" zoomScale="55" zoomScaleNormal="55" workbookViewId="0">
      <selection activeCell="G40" sqref="G40"/>
    </sheetView>
  </sheetViews>
  <sheetFormatPr defaultColWidth="9" defaultRowHeight="13.8" x14ac:dyDescent="0.3"/>
  <cols>
    <col min="1" max="1" width="22.109375" style="34" customWidth="1"/>
    <col min="2" max="2" width="30.6640625" style="34" customWidth="1"/>
    <col min="3" max="3" width="34.109375" style="34" customWidth="1"/>
    <col min="4" max="4" width="29.33203125" style="34" customWidth="1"/>
    <col min="5" max="5" width="33" style="34" customWidth="1"/>
    <col min="6" max="6" width="48.6640625" style="34" customWidth="1"/>
    <col min="7" max="7" width="61.33203125" style="34" customWidth="1"/>
    <col min="8" max="8" width="64.6640625" style="34" customWidth="1"/>
    <col min="9" max="9" width="68.5546875" style="34" customWidth="1"/>
    <col min="10" max="10" width="72.88671875" style="34" customWidth="1"/>
    <col min="11" max="16384" width="9" style="34"/>
  </cols>
  <sheetData>
    <row r="1" spans="1:10" ht="25.2" customHeight="1" x14ac:dyDescent="0.3">
      <c r="A1" s="42" t="s">
        <v>115</v>
      </c>
      <c r="B1" s="42"/>
      <c r="C1" s="42"/>
      <c r="D1" s="42"/>
      <c r="E1" s="42"/>
      <c r="F1" s="42"/>
      <c r="G1" s="42"/>
      <c r="H1" s="42"/>
    </row>
    <row r="2" spans="1:10" ht="25.2" customHeight="1" x14ac:dyDescent="0.3">
      <c r="A2" s="35" t="s">
        <v>24</v>
      </c>
      <c r="B2" s="35" t="s">
        <v>116</v>
      </c>
      <c r="C2" s="35" t="s">
        <v>117</v>
      </c>
      <c r="D2" s="35" t="s">
        <v>118</v>
      </c>
      <c r="E2" s="35" t="s">
        <v>119</v>
      </c>
      <c r="F2" s="35" t="s">
        <v>120</v>
      </c>
      <c r="G2" s="35" t="s">
        <v>121</v>
      </c>
      <c r="H2" s="35" t="s">
        <v>122</v>
      </c>
      <c r="I2" s="33"/>
      <c r="J2" s="33"/>
    </row>
    <row r="3" spans="1:10" ht="25.2" customHeight="1" x14ac:dyDescent="0.3">
      <c r="A3" s="35"/>
      <c r="B3" s="35"/>
      <c r="C3" s="35"/>
      <c r="D3" s="35"/>
      <c r="E3" s="35"/>
      <c r="F3" s="35" t="s">
        <v>57</v>
      </c>
      <c r="G3" s="35" t="s">
        <v>57</v>
      </c>
      <c r="H3" s="35" t="s">
        <v>57</v>
      </c>
      <c r="I3" s="33"/>
      <c r="J3" s="33"/>
    </row>
    <row r="4" spans="1:10" ht="25.2" customHeight="1" x14ac:dyDescent="0.3">
      <c r="A4" s="41" t="s">
        <v>71</v>
      </c>
      <c r="B4" s="41" t="s">
        <v>61</v>
      </c>
      <c r="C4" s="41">
        <v>10</v>
      </c>
      <c r="D4" s="41">
        <v>6</v>
      </c>
      <c r="E4" s="34" t="s">
        <v>123</v>
      </c>
      <c r="F4" s="36">
        <v>4.439382141743824</v>
      </c>
      <c r="G4" s="40">
        <f>AVERAGE(F4,F5,F6)</f>
        <v>3.52583365417048</v>
      </c>
      <c r="H4" s="40">
        <f>_xlfn.STDEV.P(F4,F5,F6)</f>
        <v>0.90599407436609847</v>
      </c>
    </row>
    <row r="5" spans="1:10" ht="25.2" customHeight="1" x14ac:dyDescent="0.3">
      <c r="A5" s="41"/>
      <c r="B5" s="41"/>
      <c r="C5" s="41"/>
      <c r="D5" s="41"/>
      <c r="E5" s="34" t="s">
        <v>124</v>
      </c>
      <c r="F5" s="36">
        <v>3.8470759685746123</v>
      </c>
      <c r="G5" s="40"/>
      <c r="H5" s="40"/>
    </row>
    <row r="6" spans="1:10" ht="25.2" customHeight="1" x14ac:dyDescent="0.3">
      <c r="A6" s="41"/>
      <c r="B6" s="41"/>
      <c r="C6" s="41"/>
      <c r="D6" s="41"/>
      <c r="E6" s="34" t="s">
        <v>125</v>
      </c>
      <c r="F6" s="36">
        <v>2.2910428521930042</v>
      </c>
      <c r="G6" s="40"/>
      <c r="H6" s="40"/>
    </row>
    <row r="7" spans="1:10" ht="25.2" customHeight="1" x14ac:dyDescent="0.3">
      <c r="A7" s="41" t="s">
        <v>60</v>
      </c>
      <c r="B7" s="41" t="s">
        <v>61</v>
      </c>
      <c r="C7" s="41">
        <v>10</v>
      </c>
      <c r="D7" s="41">
        <v>6</v>
      </c>
      <c r="E7" s="34" t="s">
        <v>123</v>
      </c>
      <c r="F7" s="36">
        <v>0.46019181154682764</v>
      </c>
      <c r="G7" s="40">
        <f>AVERAGE(F7,F8,F9)</f>
        <v>0.62316876093544493</v>
      </c>
      <c r="H7" s="40">
        <f>_xlfn.STDEV.P(F7,F8,F9)</f>
        <v>0.11936666136190806</v>
      </c>
    </row>
    <row r="8" spans="1:10" ht="25.2" customHeight="1" x14ac:dyDescent="0.3">
      <c r="A8" s="41"/>
      <c r="B8" s="41"/>
      <c r="C8" s="41"/>
      <c r="D8" s="41"/>
      <c r="E8" s="34" t="s">
        <v>124</v>
      </c>
      <c r="F8" s="36">
        <v>0.66655887289567051</v>
      </c>
      <c r="G8" s="40"/>
      <c r="H8" s="40"/>
    </row>
    <row r="9" spans="1:10" ht="25.2" customHeight="1" x14ac:dyDescent="0.3">
      <c r="A9" s="41"/>
      <c r="B9" s="41"/>
      <c r="C9" s="41"/>
      <c r="D9" s="41"/>
      <c r="E9" s="34" t="s">
        <v>125</v>
      </c>
      <c r="F9" s="36">
        <v>0.74275559836383653</v>
      </c>
      <c r="G9" s="40"/>
      <c r="H9" s="40"/>
    </row>
    <row r="11" spans="1:10" ht="25.2" customHeight="1" x14ac:dyDescent="0.3">
      <c r="A11" s="37" t="s">
        <v>24</v>
      </c>
      <c r="B11" s="37" t="s">
        <v>116</v>
      </c>
      <c r="C11" s="37" t="s">
        <v>117</v>
      </c>
      <c r="D11" s="37" t="s">
        <v>118</v>
      </c>
      <c r="E11" s="37" t="s">
        <v>119</v>
      </c>
      <c r="F11" s="37" t="s">
        <v>126</v>
      </c>
      <c r="G11" s="37" t="s">
        <v>127</v>
      </c>
      <c r="H11" s="37" t="s">
        <v>128</v>
      </c>
      <c r="I11" s="33"/>
      <c r="J11" s="33"/>
    </row>
    <row r="12" spans="1:10" ht="25.2" customHeight="1" x14ac:dyDescent="0.3">
      <c r="A12" s="37"/>
      <c r="B12" s="37"/>
      <c r="C12" s="37"/>
      <c r="D12" s="37"/>
      <c r="E12" s="37"/>
      <c r="F12" s="37" t="s">
        <v>45</v>
      </c>
      <c r="G12" s="37" t="s">
        <v>45</v>
      </c>
      <c r="H12" s="37" t="s">
        <v>45</v>
      </c>
      <c r="I12" s="33"/>
      <c r="J12" s="33"/>
    </row>
    <row r="13" spans="1:10" ht="25.2" customHeight="1" x14ac:dyDescent="0.3">
      <c r="A13" s="41" t="s">
        <v>71</v>
      </c>
      <c r="B13" s="41" t="s">
        <v>49</v>
      </c>
      <c r="C13" s="41">
        <v>50</v>
      </c>
      <c r="D13" s="41">
        <v>6</v>
      </c>
      <c r="E13" s="34" t="s">
        <v>123</v>
      </c>
      <c r="F13" s="36">
        <v>23.745518975055965</v>
      </c>
      <c r="G13" s="40">
        <f>AVERAGE(F13,F14,F15)</f>
        <v>24.926599473347611</v>
      </c>
      <c r="H13" s="40">
        <f>_xlfn.STDEV.P(F13,F14,F15)</f>
        <v>1.9164349286368423</v>
      </c>
    </row>
    <row r="14" spans="1:10" ht="25.2" customHeight="1" x14ac:dyDescent="0.3">
      <c r="A14" s="41"/>
      <c r="B14" s="41"/>
      <c r="C14" s="41"/>
      <c r="D14" s="41"/>
      <c r="E14" s="34" t="s">
        <v>124</v>
      </c>
      <c r="F14" s="36">
        <v>27.629690525661331</v>
      </c>
      <c r="G14" s="40"/>
      <c r="H14" s="40"/>
    </row>
    <row r="15" spans="1:10" ht="25.2" customHeight="1" x14ac:dyDescent="0.3">
      <c r="A15" s="41"/>
      <c r="B15" s="41"/>
      <c r="C15" s="41"/>
      <c r="D15" s="41"/>
      <c r="E15" s="34" t="s">
        <v>125</v>
      </c>
      <c r="F15" s="36">
        <v>23.404588919325544</v>
      </c>
      <c r="G15" s="40"/>
      <c r="H15" s="40"/>
    </row>
    <row r="16" spans="1:10" ht="25.2" customHeight="1" x14ac:dyDescent="0.3">
      <c r="A16" s="41" t="s">
        <v>60</v>
      </c>
      <c r="B16" s="41" t="s">
        <v>129</v>
      </c>
      <c r="C16" s="41">
        <v>50</v>
      </c>
      <c r="D16" s="41">
        <v>6</v>
      </c>
      <c r="E16" s="34" t="s">
        <v>123</v>
      </c>
      <c r="F16" s="36">
        <v>0.9810566013182499</v>
      </c>
      <c r="G16" s="40">
        <f>AVERAGE(F16,F17,F18)</f>
        <v>1.2682627475906776</v>
      </c>
      <c r="H16" s="40">
        <f>_xlfn.STDEV.P(F16,F17,F18)</f>
        <v>0.21464647683752441</v>
      </c>
    </row>
    <row r="17" spans="1:10" ht="25.2" customHeight="1" x14ac:dyDescent="0.3">
      <c r="A17" s="41"/>
      <c r="B17" s="41"/>
      <c r="C17" s="41"/>
      <c r="D17" s="41"/>
      <c r="E17" s="34" t="s">
        <v>124</v>
      </c>
      <c r="F17" s="36">
        <v>1.4969783179623037</v>
      </c>
      <c r="G17" s="40"/>
      <c r="H17" s="40"/>
    </row>
    <row r="18" spans="1:10" ht="25.2" customHeight="1" x14ac:dyDescent="0.3">
      <c r="A18" s="41"/>
      <c r="B18" s="41"/>
      <c r="C18" s="41"/>
      <c r="D18" s="41"/>
      <c r="E18" s="34" t="s">
        <v>125</v>
      </c>
      <c r="F18" s="36">
        <v>1.326753323491479</v>
      </c>
      <c r="G18" s="40"/>
      <c r="H18" s="40"/>
    </row>
    <row r="20" spans="1:10" s="33" customFormat="1" ht="25.2" customHeight="1" x14ac:dyDescent="0.3">
      <c r="A20" s="38" t="s">
        <v>24</v>
      </c>
      <c r="B20" s="38" t="s">
        <v>116</v>
      </c>
      <c r="C20" s="38" t="s">
        <v>117</v>
      </c>
      <c r="D20" s="38" t="s">
        <v>118</v>
      </c>
      <c r="E20" s="38" t="s">
        <v>119</v>
      </c>
      <c r="F20" s="38" t="s">
        <v>130</v>
      </c>
      <c r="G20" s="38" t="s">
        <v>131</v>
      </c>
      <c r="H20" s="38" t="s">
        <v>132</v>
      </c>
      <c r="I20" s="38" t="s">
        <v>133</v>
      </c>
      <c r="J20" s="38" t="s">
        <v>134</v>
      </c>
    </row>
    <row r="21" spans="1:10" s="33" customFormat="1" ht="25.2" customHeight="1" x14ac:dyDescent="0.3">
      <c r="A21" s="38"/>
      <c r="B21" s="38"/>
      <c r="C21" s="38"/>
      <c r="D21" s="38"/>
      <c r="E21" s="38"/>
      <c r="F21" s="38" t="s">
        <v>10</v>
      </c>
      <c r="G21" s="38" t="s">
        <v>15</v>
      </c>
      <c r="H21" s="38" t="s">
        <v>135</v>
      </c>
      <c r="I21" s="38" t="s">
        <v>135</v>
      </c>
      <c r="J21" s="38" t="s">
        <v>135</v>
      </c>
    </row>
    <row r="22" spans="1:10" ht="25.2" customHeight="1" x14ac:dyDescent="0.3">
      <c r="A22" s="41" t="s">
        <v>23</v>
      </c>
      <c r="B22" s="41" t="s">
        <v>19</v>
      </c>
      <c r="C22" s="41">
        <v>10</v>
      </c>
      <c r="D22" s="41">
        <v>1</v>
      </c>
      <c r="E22" s="34" t="s">
        <v>123</v>
      </c>
      <c r="F22" s="36">
        <v>0.73227332176100091</v>
      </c>
      <c r="G22" s="36" t="s">
        <v>136</v>
      </c>
      <c r="H22" s="36">
        <v>0.73227332176100102</v>
      </c>
      <c r="I22" s="40">
        <f>AVERAGE(H22:H24)</f>
        <v>0.72010421130956226</v>
      </c>
      <c r="J22" s="40">
        <f>_xlfn.STDEV.P(H22:H24)</f>
        <v>1.9091638751377472E-2</v>
      </c>
    </row>
    <row r="23" spans="1:10" ht="25.2" customHeight="1" x14ac:dyDescent="0.3">
      <c r="A23" s="41"/>
      <c r="B23" s="41"/>
      <c r="C23" s="41"/>
      <c r="D23" s="41"/>
      <c r="E23" s="34" t="s">
        <v>124</v>
      </c>
      <c r="F23" s="36">
        <v>0.73489237915571726</v>
      </c>
      <c r="G23" s="36" t="s">
        <v>136</v>
      </c>
      <c r="H23" s="36">
        <v>0.73489237915571726</v>
      </c>
      <c r="I23" s="40"/>
      <c r="J23" s="40"/>
    </row>
    <row r="24" spans="1:10" ht="25.2" customHeight="1" x14ac:dyDescent="0.3">
      <c r="A24" s="41"/>
      <c r="B24" s="41"/>
      <c r="C24" s="41"/>
      <c r="D24" s="41"/>
      <c r="E24" s="34" t="s">
        <v>125</v>
      </c>
      <c r="F24" s="36">
        <v>0.69314693301196839</v>
      </c>
      <c r="G24" s="36" t="s">
        <v>136</v>
      </c>
      <c r="H24" s="36">
        <v>0.69314693301196839</v>
      </c>
      <c r="I24" s="40"/>
      <c r="J24" s="40"/>
    </row>
    <row r="25" spans="1:10" ht="25.2" customHeight="1" x14ac:dyDescent="0.3">
      <c r="A25" s="41" t="s">
        <v>23</v>
      </c>
      <c r="B25" s="41" t="s">
        <v>20</v>
      </c>
      <c r="C25" s="41">
        <v>10</v>
      </c>
      <c r="D25" s="41">
        <v>1</v>
      </c>
      <c r="E25" s="34" t="s">
        <v>123</v>
      </c>
      <c r="F25" s="36">
        <v>2.9177064845901688</v>
      </c>
      <c r="G25" s="36">
        <v>1.8337069240259531</v>
      </c>
      <c r="H25" s="36">
        <f>F25+G25</f>
        <v>4.7514134086161217</v>
      </c>
      <c r="I25" s="40">
        <f>AVERAGE(H25:H27)</f>
        <v>5.5539661891948739</v>
      </c>
      <c r="J25" s="40">
        <f>_xlfn.STDEV.P(H25:H27)</f>
        <v>0.93315651929775378</v>
      </c>
    </row>
    <row r="26" spans="1:10" ht="25.2" customHeight="1" x14ac:dyDescent="0.3">
      <c r="A26" s="41"/>
      <c r="B26" s="41"/>
      <c r="C26" s="41"/>
      <c r="D26" s="41"/>
      <c r="E26" s="34" t="s">
        <v>124</v>
      </c>
      <c r="F26" s="36">
        <v>4.25889010422258</v>
      </c>
      <c r="G26" s="36">
        <v>2.603602942360391</v>
      </c>
      <c r="H26" s="36">
        <f>F26+G26</f>
        <v>6.862493046582971</v>
      </c>
      <c r="I26" s="40"/>
      <c r="J26" s="40"/>
    </row>
    <row r="27" spans="1:10" ht="25.2" customHeight="1" x14ac:dyDescent="0.3">
      <c r="A27" s="41"/>
      <c r="B27" s="41"/>
      <c r="C27" s="41"/>
      <c r="D27" s="41"/>
      <c r="E27" s="34" t="s">
        <v>125</v>
      </c>
      <c r="F27" s="36">
        <v>3.3720464625615101</v>
      </c>
      <c r="G27" s="36">
        <v>1.6759456498240168</v>
      </c>
      <c r="H27" s="36">
        <f>F27+G27</f>
        <v>5.0479921123855274</v>
      </c>
      <c r="I27" s="40"/>
      <c r="J27" s="40"/>
    </row>
    <row r="28" spans="1:10" ht="25.2" customHeight="1" x14ac:dyDescent="0.3">
      <c r="A28" s="41" t="s">
        <v>72</v>
      </c>
      <c r="B28" s="41" t="s">
        <v>19</v>
      </c>
      <c r="C28" s="41">
        <v>10</v>
      </c>
      <c r="D28" s="41">
        <v>1</v>
      </c>
      <c r="E28" s="34" t="s">
        <v>123</v>
      </c>
      <c r="F28" s="36">
        <v>0.13683476032102873</v>
      </c>
      <c r="G28" s="36" t="s">
        <v>136</v>
      </c>
      <c r="H28" s="36">
        <v>0.13683476032102873</v>
      </c>
      <c r="I28" s="40">
        <f>AVERAGE(H28:H30)</f>
        <v>0.15347690907075173</v>
      </c>
      <c r="J28" s="40">
        <f>_xlfn.STDEV.P(H28:H30)</f>
        <v>3.9158838845211152E-2</v>
      </c>
    </row>
    <row r="29" spans="1:10" ht="25.2" customHeight="1" x14ac:dyDescent="0.3">
      <c r="A29" s="41"/>
      <c r="B29" s="41"/>
      <c r="C29" s="41"/>
      <c r="D29" s="41"/>
      <c r="E29" s="34" t="s">
        <v>124</v>
      </c>
      <c r="F29" s="36">
        <v>0.11605521184941572</v>
      </c>
      <c r="G29" s="36" t="s">
        <v>136</v>
      </c>
      <c r="H29" s="36">
        <v>0.11605521184941572</v>
      </c>
      <c r="I29" s="40"/>
      <c r="J29" s="40"/>
    </row>
    <row r="30" spans="1:10" ht="25.2" customHeight="1" x14ac:dyDescent="0.3">
      <c r="A30" s="41"/>
      <c r="B30" s="41"/>
      <c r="C30" s="41"/>
      <c r="D30" s="41"/>
      <c r="E30" s="34" t="s">
        <v>125</v>
      </c>
      <c r="F30" s="36">
        <v>0.20754075504181074</v>
      </c>
      <c r="G30" s="36" t="s">
        <v>136</v>
      </c>
      <c r="H30" s="36">
        <v>0.20754075504181074</v>
      </c>
      <c r="I30" s="40"/>
      <c r="J30" s="40"/>
    </row>
    <row r="31" spans="1:10" ht="25.2" customHeight="1" x14ac:dyDescent="0.3">
      <c r="A31" s="41" t="s">
        <v>72</v>
      </c>
      <c r="B31" s="41" t="s">
        <v>20</v>
      </c>
      <c r="C31" s="41">
        <v>10</v>
      </c>
      <c r="D31" s="41">
        <v>1</v>
      </c>
      <c r="E31" s="34" t="s">
        <v>123</v>
      </c>
      <c r="F31" s="36">
        <v>0.25784196929719089</v>
      </c>
      <c r="G31" s="36">
        <v>0.33573942756017</v>
      </c>
      <c r="H31" s="36">
        <f>F31+G31</f>
        <v>0.59358139685736089</v>
      </c>
      <c r="I31" s="40">
        <f>AVERAGE(H31:H33)</f>
        <v>0.70916466063907657</v>
      </c>
      <c r="J31" s="40">
        <f>_xlfn.STDEV.P(H31:H33)</f>
        <v>8.8037142588587691E-2</v>
      </c>
    </row>
    <row r="32" spans="1:10" ht="25.2" customHeight="1" x14ac:dyDescent="0.3">
      <c r="A32" s="41"/>
      <c r="B32" s="41"/>
      <c r="C32" s="41"/>
      <c r="D32" s="41"/>
      <c r="E32" s="34" t="s">
        <v>124</v>
      </c>
      <c r="F32" s="36">
        <v>0.35731639427047779</v>
      </c>
      <c r="G32" s="36">
        <v>0.36956260340414016</v>
      </c>
      <c r="H32" s="36">
        <f>F32+G32</f>
        <v>0.72687899767461794</v>
      </c>
      <c r="I32" s="40"/>
      <c r="J32" s="40"/>
    </row>
    <row r="33" spans="1:10" ht="25.2" customHeight="1" x14ac:dyDescent="0.3">
      <c r="A33" s="41"/>
      <c r="B33" s="41"/>
      <c r="C33" s="41"/>
      <c r="D33" s="41"/>
      <c r="E33" s="34" t="s">
        <v>125</v>
      </c>
      <c r="F33" s="36">
        <v>0.38140420138010284</v>
      </c>
      <c r="G33" s="36">
        <v>0.42562938600514777</v>
      </c>
      <c r="H33" s="36">
        <f>F33+G33</f>
        <v>0.80703358738525055</v>
      </c>
      <c r="I33" s="40"/>
      <c r="J33" s="40"/>
    </row>
    <row r="35" spans="1:10" ht="25.2" customHeight="1" x14ac:dyDescent="0.3">
      <c r="A35" s="39" t="s">
        <v>24</v>
      </c>
      <c r="B35" s="39" t="s">
        <v>116</v>
      </c>
      <c r="C35" s="39" t="s">
        <v>117</v>
      </c>
      <c r="D35" s="39" t="s">
        <v>118</v>
      </c>
      <c r="E35" s="39" t="s">
        <v>119</v>
      </c>
      <c r="F35" s="39" t="s">
        <v>130</v>
      </c>
      <c r="G35" s="39" t="s">
        <v>137</v>
      </c>
      <c r="H35" s="39" t="s">
        <v>138</v>
      </c>
      <c r="I35" s="39" t="s">
        <v>139</v>
      </c>
      <c r="J35" s="39" t="s">
        <v>140</v>
      </c>
    </row>
    <row r="36" spans="1:10" ht="25.2" customHeight="1" x14ac:dyDescent="0.3">
      <c r="A36" s="39"/>
      <c r="B36" s="39"/>
      <c r="C36" s="39"/>
      <c r="D36" s="39"/>
      <c r="E36" s="39"/>
      <c r="F36" s="39" t="s">
        <v>10</v>
      </c>
      <c r="G36" s="39" t="s">
        <v>68</v>
      </c>
      <c r="H36" s="39" t="s">
        <v>141</v>
      </c>
      <c r="I36" s="39" t="s">
        <v>141</v>
      </c>
      <c r="J36" s="39" t="s">
        <v>141</v>
      </c>
    </row>
    <row r="37" spans="1:10" ht="25.2" customHeight="1" x14ac:dyDescent="0.3">
      <c r="A37" s="41" t="s">
        <v>26</v>
      </c>
      <c r="B37" s="41" t="s">
        <v>19</v>
      </c>
      <c r="C37" s="41">
        <v>25</v>
      </c>
      <c r="D37" s="41">
        <v>1</v>
      </c>
      <c r="E37" s="34" t="s">
        <v>123</v>
      </c>
      <c r="F37" s="36">
        <v>0.69775922600822315</v>
      </c>
      <c r="G37" s="36" t="s">
        <v>136</v>
      </c>
      <c r="H37" s="36">
        <v>0.69775922600822315</v>
      </c>
      <c r="I37" s="40">
        <f>AVERAGE(H37:H39)</f>
        <v>0.68273062983107435</v>
      </c>
      <c r="J37" s="40">
        <f>_xlfn.STDEV.P(H37:H39)</f>
        <v>0.14396947532466192</v>
      </c>
    </row>
    <row r="38" spans="1:10" ht="25.2" customHeight="1" x14ac:dyDescent="0.3">
      <c r="A38" s="41"/>
      <c r="B38" s="41"/>
      <c r="C38" s="41"/>
      <c r="D38" s="41"/>
      <c r="E38" s="34" t="s">
        <v>124</v>
      </c>
      <c r="F38" s="36">
        <v>0.49937145490329349</v>
      </c>
      <c r="G38" s="36" t="s">
        <v>136</v>
      </c>
      <c r="H38" s="36">
        <v>0.49937145490329349</v>
      </c>
      <c r="I38" s="40"/>
      <c r="J38" s="40"/>
    </row>
    <row r="39" spans="1:10" ht="25.2" customHeight="1" x14ac:dyDescent="0.3">
      <c r="A39" s="41"/>
      <c r="B39" s="41"/>
      <c r="C39" s="41"/>
      <c r="D39" s="41"/>
      <c r="E39" s="34" t="s">
        <v>125</v>
      </c>
      <c r="F39" s="36">
        <v>0.85106120858170653</v>
      </c>
      <c r="G39" s="36" t="s">
        <v>136</v>
      </c>
      <c r="H39" s="36">
        <v>0.85106120858170653</v>
      </c>
      <c r="I39" s="40"/>
      <c r="J39" s="40"/>
    </row>
    <row r="40" spans="1:10" ht="25.2" customHeight="1" x14ac:dyDescent="0.3">
      <c r="A40" s="41" t="s">
        <v>26</v>
      </c>
      <c r="B40" s="41" t="s">
        <v>27</v>
      </c>
      <c r="C40" s="41">
        <v>25</v>
      </c>
      <c r="D40" s="41">
        <v>1</v>
      </c>
      <c r="E40" s="34" t="s">
        <v>123</v>
      </c>
      <c r="F40" s="36">
        <v>15.044704729313715</v>
      </c>
      <c r="G40" s="36">
        <v>2.3413206579567536</v>
      </c>
      <c r="H40" s="36">
        <f>F40+G40</f>
        <v>17.386025387270468</v>
      </c>
      <c r="I40" s="40">
        <f>AVERAGE(H40:H42)</f>
        <v>14.387787722144838</v>
      </c>
      <c r="J40" s="40">
        <f>_xlfn.STDEV.P(H40:H42)</f>
        <v>2.1431950156035309</v>
      </c>
    </row>
    <row r="41" spans="1:10" ht="25.2" customHeight="1" x14ac:dyDescent="0.3">
      <c r="A41" s="41"/>
      <c r="B41" s="41"/>
      <c r="C41" s="41"/>
      <c r="D41" s="41"/>
      <c r="E41" s="34" t="s">
        <v>124</v>
      </c>
      <c r="F41" s="36">
        <v>10.74940597351582</v>
      </c>
      <c r="G41" s="36">
        <v>1.754743098724862</v>
      </c>
      <c r="H41" s="36">
        <f>F41+G41</f>
        <v>12.504149072240683</v>
      </c>
      <c r="I41" s="40"/>
      <c r="J41" s="40"/>
    </row>
    <row r="42" spans="1:10" ht="25.2" customHeight="1" x14ac:dyDescent="0.3">
      <c r="A42" s="41"/>
      <c r="B42" s="41"/>
      <c r="C42" s="41"/>
      <c r="D42" s="41"/>
      <c r="E42" s="34" t="s">
        <v>125</v>
      </c>
      <c r="F42" s="36">
        <v>10.676458489968926</v>
      </c>
      <c r="G42" s="36">
        <v>2.5967302169544375</v>
      </c>
      <c r="H42" s="36">
        <f>F42+G42</f>
        <v>13.273188706923364</v>
      </c>
      <c r="I42" s="40"/>
      <c r="J42" s="40"/>
    </row>
    <row r="43" spans="1:10" ht="25.2" customHeight="1" x14ac:dyDescent="0.3">
      <c r="A43" s="41" t="s">
        <v>73</v>
      </c>
      <c r="B43" s="41" t="s">
        <v>19</v>
      </c>
      <c r="C43" s="41">
        <v>25</v>
      </c>
      <c r="D43" s="41">
        <v>1</v>
      </c>
      <c r="E43" s="34" t="s">
        <v>123</v>
      </c>
      <c r="F43" s="36">
        <v>0.33603042373096959</v>
      </c>
      <c r="G43" s="36" t="s">
        <v>136</v>
      </c>
      <c r="H43" s="36">
        <v>0.33603042373096959</v>
      </c>
      <c r="I43" s="40">
        <f>AVERAGE(H43:H45)</f>
        <v>0.37466012803235754</v>
      </c>
      <c r="J43" s="40">
        <f>_xlfn.STDEV.P(H43:H45)</f>
        <v>6.1282466152138927E-2</v>
      </c>
    </row>
    <row r="44" spans="1:10" ht="25.2" customHeight="1" x14ac:dyDescent="0.3">
      <c r="A44" s="41"/>
      <c r="B44" s="41"/>
      <c r="C44" s="41"/>
      <c r="D44" s="41"/>
      <c r="E44" s="34" t="s">
        <v>124</v>
      </c>
      <c r="F44" s="36">
        <v>0.3267877757039051</v>
      </c>
      <c r="G44" s="36" t="s">
        <v>136</v>
      </c>
      <c r="H44" s="36">
        <v>0.3267877757039051</v>
      </c>
      <c r="I44" s="40"/>
      <c r="J44" s="40"/>
    </row>
    <row r="45" spans="1:10" ht="25.2" customHeight="1" x14ac:dyDescent="0.3">
      <c r="A45" s="41"/>
      <c r="B45" s="41"/>
      <c r="C45" s="41"/>
      <c r="D45" s="41"/>
      <c r="E45" s="34" t="s">
        <v>125</v>
      </c>
      <c r="F45" s="36">
        <v>0.46116218466219783</v>
      </c>
      <c r="G45" s="36" t="s">
        <v>136</v>
      </c>
      <c r="H45" s="36">
        <v>0.46116218466219783</v>
      </c>
      <c r="I45" s="40"/>
      <c r="J45" s="40"/>
    </row>
    <row r="46" spans="1:10" ht="25.2" customHeight="1" x14ac:dyDescent="0.3">
      <c r="A46" s="41" t="s">
        <v>73</v>
      </c>
      <c r="B46" s="41" t="s">
        <v>27</v>
      </c>
      <c r="C46" s="41">
        <v>25</v>
      </c>
      <c r="D46" s="41">
        <v>1</v>
      </c>
      <c r="E46" s="34" t="s">
        <v>123</v>
      </c>
      <c r="F46" s="36">
        <v>0.15333577030660442</v>
      </c>
      <c r="G46" s="36">
        <v>0.33672244123529926</v>
      </c>
      <c r="H46" s="36">
        <f>F46+G46</f>
        <v>0.49005821154190365</v>
      </c>
      <c r="I46" s="40">
        <f>AVERAGE(H46:H48)</f>
        <v>0.61659375339163536</v>
      </c>
      <c r="J46" s="40">
        <f>_xlfn.STDEV.P(H46:H48)</f>
        <v>0.10340351074836539</v>
      </c>
    </row>
    <row r="47" spans="1:10" ht="25.2" customHeight="1" x14ac:dyDescent="0.3">
      <c r="A47" s="41"/>
      <c r="B47" s="41"/>
      <c r="C47" s="41"/>
      <c r="D47" s="41"/>
      <c r="E47" s="34" t="s">
        <v>124</v>
      </c>
      <c r="F47" s="36">
        <v>0.26525534554491748</v>
      </c>
      <c r="G47" s="36">
        <v>0.35112392503696144</v>
      </c>
      <c r="H47" s="36">
        <f>F47+G47</f>
        <v>0.61637927058187891</v>
      </c>
      <c r="I47" s="40"/>
      <c r="J47" s="40"/>
    </row>
    <row r="48" spans="1:10" ht="25.2" customHeight="1" x14ac:dyDescent="0.3">
      <c r="A48" s="41"/>
      <c r="B48" s="41"/>
      <c r="C48" s="41"/>
      <c r="D48" s="41"/>
      <c r="E48" s="34" t="s">
        <v>125</v>
      </c>
      <c r="F48" s="36">
        <v>0.28413505888423368</v>
      </c>
      <c r="G48" s="36">
        <v>0.45920871916688988</v>
      </c>
      <c r="H48" s="36">
        <f>F48+G48</f>
        <v>0.74334377805112362</v>
      </c>
      <c r="I48" s="40"/>
      <c r="J48" s="40"/>
    </row>
  </sheetData>
  <mergeCells count="73">
    <mergeCell ref="H7:H9"/>
    <mergeCell ref="A1:H1"/>
    <mergeCell ref="A4:A6"/>
    <mergeCell ref="B4:B6"/>
    <mergeCell ref="C4:C6"/>
    <mergeCell ref="D4:D6"/>
    <mergeCell ref="G4:G6"/>
    <mergeCell ref="H4:H6"/>
    <mergeCell ref="A7:A9"/>
    <mergeCell ref="B7:B9"/>
    <mergeCell ref="C7:C9"/>
    <mergeCell ref="D7:D9"/>
    <mergeCell ref="G7:G9"/>
    <mergeCell ref="H16:H18"/>
    <mergeCell ref="A13:A15"/>
    <mergeCell ref="B13:B15"/>
    <mergeCell ref="C13:C15"/>
    <mergeCell ref="D13:D15"/>
    <mergeCell ref="G13:G15"/>
    <mergeCell ref="H13:H15"/>
    <mergeCell ref="A16:A18"/>
    <mergeCell ref="B16:B18"/>
    <mergeCell ref="C16:C18"/>
    <mergeCell ref="D16:D18"/>
    <mergeCell ref="G16:G18"/>
    <mergeCell ref="J25:J27"/>
    <mergeCell ref="A22:A24"/>
    <mergeCell ref="B22:B24"/>
    <mergeCell ref="C22:C24"/>
    <mergeCell ref="D22:D24"/>
    <mergeCell ref="I22:I24"/>
    <mergeCell ref="J22:J24"/>
    <mergeCell ref="A25:A27"/>
    <mergeCell ref="B25:B27"/>
    <mergeCell ref="C25:C27"/>
    <mergeCell ref="D25:D27"/>
    <mergeCell ref="I25:I27"/>
    <mergeCell ref="J31:J33"/>
    <mergeCell ref="A28:A30"/>
    <mergeCell ref="B28:B30"/>
    <mergeCell ref="C28:C30"/>
    <mergeCell ref="D28:D30"/>
    <mergeCell ref="I28:I30"/>
    <mergeCell ref="J28:J30"/>
    <mergeCell ref="A31:A33"/>
    <mergeCell ref="B31:B33"/>
    <mergeCell ref="C31:C33"/>
    <mergeCell ref="D31:D33"/>
    <mergeCell ref="I31:I33"/>
    <mergeCell ref="J40:J42"/>
    <mergeCell ref="A37:A39"/>
    <mergeCell ref="B37:B39"/>
    <mergeCell ref="C37:C39"/>
    <mergeCell ref="D37:D39"/>
    <mergeCell ref="I37:I39"/>
    <mergeCell ref="J37:J39"/>
    <mergeCell ref="A40:A42"/>
    <mergeCell ref="B40:B42"/>
    <mergeCell ref="C40:C42"/>
    <mergeCell ref="D40:D42"/>
    <mergeCell ref="I40:I42"/>
    <mergeCell ref="J46:J48"/>
    <mergeCell ref="A43:A45"/>
    <mergeCell ref="B43:B45"/>
    <mergeCell ref="C43:C45"/>
    <mergeCell ref="D43:D45"/>
    <mergeCell ref="I43:I45"/>
    <mergeCell ref="J43:J45"/>
    <mergeCell ref="A46:A48"/>
    <mergeCell ref="B46:B48"/>
    <mergeCell ref="C46:C48"/>
    <mergeCell ref="D46:D48"/>
    <mergeCell ref="I46:I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6E81-8CA6-4D51-B385-2D81E63ED0D2}">
  <dimension ref="A1:O47"/>
  <sheetViews>
    <sheetView topLeftCell="B1" zoomScale="55" zoomScaleNormal="55" workbookViewId="0">
      <selection activeCell="K28" sqref="K28"/>
    </sheetView>
  </sheetViews>
  <sheetFormatPr defaultColWidth="30.5546875" defaultRowHeight="23.1" customHeight="1" x14ac:dyDescent="0.3"/>
  <cols>
    <col min="1" max="9" width="30.5546875" style="3"/>
    <col min="10" max="10" width="50.5546875" style="3" customWidth="1"/>
    <col min="11" max="11" width="55.5546875" style="3" customWidth="1"/>
    <col min="12" max="13" width="50.5546875" style="3" customWidth="1"/>
    <col min="14" max="16384" width="30.5546875" style="3"/>
  </cols>
  <sheetData>
    <row r="1" spans="1:15" ht="23.1" customHeight="1" x14ac:dyDescent="0.3">
      <c r="A1" s="28" t="s">
        <v>50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51</v>
      </c>
      <c r="B2" s="28" t="s">
        <v>4</v>
      </c>
      <c r="C2" s="28" t="s">
        <v>52</v>
      </c>
      <c r="D2" s="28" t="s">
        <v>53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3">
      <c r="A4" s="11">
        <v>3.58288330078125E-3</v>
      </c>
      <c r="B4" s="7">
        <v>5</v>
      </c>
      <c r="C4" s="7">
        <v>3.05</v>
      </c>
      <c r="D4" s="10">
        <v>515</v>
      </c>
      <c r="I4" s="4"/>
      <c r="J4" s="4"/>
      <c r="K4" s="4"/>
      <c r="L4" s="2"/>
      <c r="M4" s="2"/>
      <c r="N4" s="2"/>
      <c r="O4" s="2"/>
    </row>
    <row r="5" spans="1:15" ht="23.1" customHeight="1" x14ac:dyDescent="0.3">
      <c r="A5" s="11">
        <v>7.1657666015625E-3</v>
      </c>
      <c r="B5" s="7">
        <v>5</v>
      </c>
      <c r="C5" s="7">
        <v>3.03</v>
      </c>
      <c r="D5" s="10">
        <v>1038</v>
      </c>
      <c r="I5" s="4"/>
      <c r="J5" s="4"/>
      <c r="K5" s="4"/>
      <c r="L5" s="2"/>
      <c r="M5" s="2"/>
      <c r="N5" s="2"/>
      <c r="O5" s="2"/>
    </row>
    <row r="6" spans="1:15" ht="23.1" customHeight="1" x14ac:dyDescent="0.3">
      <c r="A6" s="11">
        <v>1.4331533203125E-2</v>
      </c>
      <c r="B6" s="7">
        <v>5</v>
      </c>
      <c r="C6" s="7">
        <v>3.04</v>
      </c>
      <c r="D6" s="10">
        <v>2671</v>
      </c>
      <c r="I6" s="4"/>
      <c r="J6" s="4"/>
      <c r="K6" s="4"/>
      <c r="L6" s="2"/>
      <c r="M6" s="2"/>
      <c r="N6" s="2"/>
      <c r="O6" s="2"/>
    </row>
    <row r="7" spans="1:15" ht="23.1" customHeight="1" x14ac:dyDescent="0.3">
      <c r="A7" s="11">
        <v>2.866306640625E-2</v>
      </c>
      <c r="B7" s="7">
        <v>5</v>
      </c>
      <c r="C7" s="7">
        <v>3.05</v>
      </c>
      <c r="D7" s="10">
        <v>5400</v>
      </c>
      <c r="E7" s="5"/>
      <c r="I7" s="6"/>
      <c r="J7" s="4"/>
      <c r="K7" s="4"/>
      <c r="L7" s="2"/>
      <c r="M7" s="2"/>
      <c r="N7" s="2"/>
      <c r="O7" s="2"/>
    </row>
    <row r="8" spans="1:15" ht="23.1" customHeight="1" x14ac:dyDescent="0.3">
      <c r="A8" s="11">
        <v>5.73261328125E-2</v>
      </c>
      <c r="B8" s="7">
        <v>5</v>
      </c>
      <c r="C8" s="7">
        <v>3.03</v>
      </c>
      <c r="D8" s="10">
        <v>9977</v>
      </c>
      <c r="E8" s="5"/>
      <c r="I8" s="6"/>
      <c r="J8" s="4"/>
      <c r="K8" s="4"/>
      <c r="L8" s="2"/>
      <c r="M8" s="2"/>
      <c r="N8" s="2"/>
      <c r="O8" s="2"/>
    </row>
    <row r="9" spans="1:15" ht="23.1" customHeight="1" x14ac:dyDescent="0.3">
      <c r="A9" s="11">
        <v>0.114652265625</v>
      </c>
      <c r="B9" s="7">
        <v>5</v>
      </c>
      <c r="C9" s="7">
        <v>3.01</v>
      </c>
      <c r="D9" s="10">
        <v>24056</v>
      </c>
      <c r="E9" s="5"/>
      <c r="I9" s="6"/>
      <c r="J9" s="4"/>
      <c r="K9" s="4"/>
      <c r="L9" s="2"/>
      <c r="M9" s="2"/>
      <c r="N9" s="2"/>
      <c r="O9" s="2"/>
    </row>
    <row r="10" spans="1:15" ht="23.1" customHeight="1" x14ac:dyDescent="0.3">
      <c r="A10" s="4"/>
      <c r="B10" s="7"/>
      <c r="C10" s="9"/>
      <c r="D10" s="9"/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B11" s="7"/>
      <c r="C11" s="15"/>
      <c r="E11" s="5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B12" s="7"/>
      <c r="C12" s="15"/>
      <c r="E12" s="5"/>
      <c r="I12" s="6"/>
      <c r="J12" s="4"/>
      <c r="K12" s="4"/>
      <c r="L12" s="2"/>
      <c r="M12" s="2"/>
      <c r="N12" s="2"/>
      <c r="O12" s="2"/>
    </row>
    <row r="13" spans="1:15" ht="23.1" customHeight="1" x14ac:dyDescent="0.3">
      <c r="B13" s="7"/>
      <c r="C13" s="7"/>
      <c r="D13" s="14"/>
      <c r="E13" s="5"/>
      <c r="F13" s="4"/>
      <c r="G13" s="4"/>
      <c r="H13" s="4"/>
      <c r="I13" s="6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 t="s">
        <v>3</v>
      </c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54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3" s="9" customFormat="1" ht="23.1" customHeight="1" x14ac:dyDescent="0.3">
      <c r="A17" s="43" t="s">
        <v>24</v>
      </c>
      <c r="B17" s="43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52</v>
      </c>
      <c r="H17" s="22" t="s">
        <v>53</v>
      </c>
      <c r="I17" s="22" t="s">
        <v>55</v>
      </c>
      <c r="J17" s="22" t="s">
        <v>34</v>
      </c>
      <c r="K17" s="22" t="s">
        <v>56</v>
      </c>
      <c r="L17" s="22" t="s">
        <v>58</v>
      </c>
      <c r="M17" s="22" t="s">
        <v>59</v>
      </c>
    </row>
    <row r="18" spans="1:13" s="9" customFormat="1" ht="23.1" customHeight="1" x14ac:dyDescent="0.3">
      <c r="A18" s="43"/>
      <c r="B18" s="43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75</v>
      </c>
      <c r="K18" s="22" t="s">
        <v>57</v>
      </c>
      <c r="L18" s="22" t="s">
        <v>57</v>
      </c>
      <c r="M18" s="22" t="s">
        <v>57</v>
      </c>
    </row>
    <row r="19" spans="1:13" s="7" customFormat="1" ht="23.1" customHeight="1" x14ac:dyDescent="0.3">
      <c r="A19" s="7" t="s">
        <v>71</v>
      </c>
      <c r="B19" s="7" t="s">
        <v>61</v>
      </c>
      <c r="C19" s="7">
        <v>6</v>
      </c>
      <c r="D19" s="7">
        <v>10</v>
      </c>
      <c r="E19" s="7" t="s">
        <v>79</v>
      </c>
      <c r="F19" s="7">
        <v>5</v>
      </c>
      <c r="G19" s="7">
        <v>3.05</v>
      </c>
      <c r="H19" s="15">
        <v>10344</v>
      </c>
      <c r="I19" s="8">
        <f t="shared" ref="I19:I24" si="0">(H19+596.98)/209279.22</f>
        <v>5.2279342401983335E-2</v>
      </c>
      <c r="J19" s="7">
        <v>1.8055000000000001</v>
      </c>
      <c r="K19" s="8">
        <f>(I19/J19)*1000*250/1630.61</f>
        <v>4.439382141743824</v>
      </c>
      <c r="L19" s="44">
        <f>AVERAGE(K19:K21)</f>
        <v>3.52583365417048</v>
      </c>
      <c r="M19" s="44">
        <f>_xlfn.STDEV.P(K19:K21)</f>
        <v>0.90599407436609847</v>
      </c>
    </row>
    <row r="20" spans="1:13" s="7" customFormat="1" ht="23.1" customHeight="1" x14ac:dyDescent="0.3">
      <c r="A20" s="7" t="s">
        <v>71</v>
      </c>
      <c r="B20" s="7" t="s">
        <v>61</v>
      </c>
      <c r="C20" s="7">
        <v>6</v>
      </c>
      <c r="D20" s="7">
        <v>10</v>
      </c>
      <c r="E20" s="7" t="s">
        <v>80</v>
      </c>
      <c r="F20" s="7">
        <v>5</v>
      </c>
      <c r="G20" s="7">
        <v>3.06</v>
      </c>
      <c r="H20" s="15">
        <v>11930</v>
      </c>
      <c r="I20" s="8">
        <f t="shared" si="0"/>
        <v>5.9857734561510688E-2</v>
      </c>
      <c r="J20" s="7">
        <v>2.3855</v>
      </c>
      <c r="K20" s="8">
        <f t="shared" ref="K20:K24" si="1">(I20/J20)*1000*250/1630.61</f>
        <v>3.8470759685746123</v>
      </c>
      <c r="L20" s="44"/>
      <c r="M20" s="44"/>
    </row>
    <row r="21" spans="1:13" s="7" customFormat="1" ht="23.1" customHeight="1" x14ac:dyDescent="0.3">
      <c r="A21" s="7" t="s">
        <v>71</v>
      </c>
      <c r="B21" s="7" t="s">
        <v>61</v>
      </c>
      <c r="C21" s="7">
        <v>6</v>
      </c>
      <c r="D21" s="7">
        <v>10</v>
      </c>
      <c r="E21" s="7" t="s">
        <v>81</v>
      </c>
      <c r="F21" s="7">
        <v>5</v>
      </c>
      <c r="G21" s="7">
        <v>3.05</v>
      </c>
      <c r="H21" s="15">
        <v>5667</v>
      </c>
      <c r="I21" s="8">
        <f t="shared" si="0"/>
        <v>2.9931208650338048E-2</v>
      </c>
      <c r="J21" s="8">
        <v>2.0030000000000001</v>
      </c>
      <c r="K21" s="8">
        <f t="shared" si="1"/>
        <v>2.2910428521930042</v>
      </c>
      <c r="L21" s="44"/>
      <c r="M21" s="44"/>
    </row>
    <row r="22" spans="1:13" s="7" customFormat="1" ht="23.1" customHeight="1" x14ac:dyDescent="0.3">
      <c r="A22" s="7" t="s">
        <v>60</v>
      </c>
      <c r="B22" s="7" t="s">
        <v>61</v>
      </c>
      <c r="C22" s="7">
        <v>6</v>
      </c>
      <c r="D22" s="7">
        <v>10</v>
      </c>
      <c r="E22" s="7" t="s">
        <v>76</v>
      </c>
      <c r="F22" s="7">
        <v>5</v>
      </c>
      <c r="G22" s="7">
        <v>3.06</v>
      </c>
      <c r="H22" s="15">
        <v>1209</v>
      </c>
      <c r="I22" s="8">
        <f t="shared" si="0"/>
        <v>8.6295237530032848E-3</v>
      </c>
      <c r="J22" s="7">
        <v>2.875</v>
      </c>
      <c r="K22" s="8">
        <f t="shared" si="1"/>
        <v>0.46019181154682764</v>
      </c>
      <c r="L22" s="44">
        <f>AVERAGE(K22:K24)</f>
        <v>0.62316876093544493</v>
      </c>
      <c r="M22" s="44">
        <f>_xlfn.STDEV.P(K22:K24)</f>
        <v>0.11936666136190806</v>
      </c>
    </row>
    <row r="23" spans="1:13" s="7" customFormat="1" ht="23.1" customHeight="1" x14ac:dyDescent="0.3">
      <c r="A23" s="7" t="s">
        <v>60</v>
      </c>
      <c r="B23" s="7" t="s">
        <v>61</v>
      </c>
      <c r="C23" s="7">
        <v>6</v>
      </c>
      <c r="D23" s="7">
        <v>10</v>
      </c>
      <c r="E23" s="7" t="s">
        <v>77</v>
      </c>
      <c r="F23" s="7">
        <v>5</v>
      </c>
      <c r="G23" s="7">
        <v>3.04</v>
      </c>
      <c r="H23" s="15">
        <v>1422</v>
      </c>
      <c r="I23" s="8">
        <f t="shared" si="0"/>
        <v>9.6473027756888621E-3</v>
      </c>
      <c r="J23" s="8">
        <v>2.2189999999999999</v>
      </c>
      <c r="K23" s="8">
        <f t="shared" si="1"/>
        <v>0.66655887289567051</v>
      </c>
      <c r="L23" s="44"/>
      <c r="M23" s="44"/>
    </row>
    <row r="24" spans="1:13" s="7" customFormat="1" ht="23.1" customHeight="1" x14ac:dyDescent="0.3">
      <c r="A24" s="7" t="s">
        <v>60</v>
      </c>
      <c r="B24" s="7" t="s">
        <v>61</v>
      </c>
      <c r="C24" s="7">
        <v>6</v>
      </c>
      <c r="D24" s="7">
        <v>10</v>
      </c>
      <c r="E24" s="7" t="s">
        <v>78</v>
      </c>
      <c r="F24" s="7">
        <v>5</v>
      </c>
      <c r="G24" s="7">
        <v>3.07</v>
      </c>
      <c r="H24" s="15">
        <v>1558</v>
      </c>
      <c r="I24" s="8">
        <f t="shared" si="0"/>
        <v>1.0297152292520968E-2</v>
      </c>
      <c r="J24" s="8">
        <v>2.1255000000000002</v>
      </c>
      <c r="K24" s="8">
        <f t="shared" si="1"/>
        <v>0.74275559836383653</v>
      </c>
      <c r="L24" s="44"/>
      <c r="M24" s="44"/>
    </row>
    <row r="25" spans="1:13" s="7" customFormat="1" ht="23.1" customHeight="1" x14ac:dyDescent="0.3">
      <c r="H25" s="4"/>
      <c r="I25" s="16"/>
      <c r="J25" s="8"/>
      <c r="K25" s="8"/>
      <c r="L25" s="8"/>
      <c r="M25" s="8"/>
    </row>
    <row r="26" spans="1:13" ht="23.1" customHeight="1" x14ac:dyDescent="0.3">
      <c r="C26" s="7"/>
      <c r="D26" s="7"/>
      <c r="H26" s="4"/>
      <c r="I26" s="16"/>
      <c r="J26" s="8"/>
      <c r="K26" s="8"/>
    </row>
    <row r="27" spans="1:13" ht="23.1" customHeight="1" x14ac:dyDescent="0.3">
      <c r="C27" s="7"/>
      <c r="D27" s="7"/>
      <c r="H27" s="4"/>
      <c r="I27" s="16"/>
      <c r="J27" s="8"/>
      <c r="K27" s="8"/>
    </row>
    <row r="28" spans="1:13" ht="23.1" customHeight="1" x14ac:dyDescent="0.3">
      <c r="C28" s="7"/>
      <c r="D28" s="7"/>
      <c r="J28" s="8"/>
      <c r="K28" s="8"/>
      <c r="L28" s="17"/>
    </row>
    <row r="29" spans="1:13" ht="23.1" customHeight="1" x14ac:dyDescent="0.3">
      <c r="C29" s="7"/>
      <c r="D29" s="7"/>
      <c r="J29" s="7"/>
      <c r="K29" s="8"/>
    </row>
    <row r="30" spans="1:13" ht="23.1" customHeight="1" x14ac:dyDescent="0.3">
      <c r="C30" s="7"/>
      <c r="D30" s="7"/>
      <c r="J30" s="8"/>
      <c r="K30" s="8"/>
    </row>
    <row r="31" spans="1:13" ht="23.1" customHeight="1" x14ac:dyDescent="0.3">
      <c r="J31" s="8"/>
      <c r="K31" s="8"/>
    </row>
    <row r="32" spans="1:13" ht="23.1" customHeight="1" x14ac:dyDescent="0.3">
      <c r="D32" s="4"/>
    </row>
    <row r="33" spans="4:8" ht="23.1" customHeight="1" x14ac:dyDescent="0.3">
      <c r="D33" s="4"/>
    </row>
    <row r="34" spans="4:8" ht="23.1" customHeight="1" x14ac:dyDescent="0.3">
      <c r="D34" s="4"/>
    </row>
    <row r="35" spans="4:8" ht="23.1" customHeight="1" x14ac:dyDescent="0.3">
      <c r="D35" s="16"/>
    </row>
    <row r="36" spans="4:8" ht="23.1" customHeight="1" x14ac:dyDescent="0.3">
      <c r="D36" s="16"/>
      <c r="H36" s="10"/>
    </row>
    <row r="37" spans="4:8" ht="23.1" customHeight="1" x14ac:dyDescent="0.3">
      <c r="D37" s="16"/>
    </row>
    <row r="38" spans="4:8" ht="23.1" customHeight="1" x14ac:dyDescent="0.3">
      <c r="D38" s="4"/>
    </row>
    <row r="46" spans="4:8" ht="23.1" customHeight="1" x14ac:dyDescent="0.3">
      <c r="D46" s="4"/>
    </row>
    <row r="47" spans="4:8" ht="23.1" customHeight="1" x14ac:dyDescent="0.3">
      <c r="D47" s="4"/>
    </row>
  </sheetData>
  <mergeCells count="6">
    <mergeCell ref="A17:A18"/>
    <mergeCell ref="B17:B18"/>
    <mergeCell ref="L19:L21"/>
    <mergeCell ref="M19:M21"/>
    <mergeCell ref="L22:L24"/>
    <mergeCell ref="M22:M2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42E5-9C78-47D8-B8B8-88DEEC60FFD0}">
  <dimension ref="A1:O24"/>
  <sheetViews>
    <sheetView topLeftCell="B1" zoomScale="55" zoomScaleNormal="55" workbookViewId="0">
      <selection activeCell="K19" sqref="K19"/>
    </sheetView>
  </sheetViews>
  <sheetFormatPr defaultColWidth="30.5546875" defaultRowHeight="23.1" customHeight="1" x14ac:dyDescent="0.3"/>
  <cols>
    <col min="1" max="9" width="30.5546875" style="3"/>
    <col min="10" max="10" width="50.5546875" style="3" customWidth="1"/>
    <col min="11" max="11" width="55.5546875" style="3" customWidth="1"/>
    <col min="12" max="13" width="50.5546875" style="3" customWidth="1"/>
    <col min="14" max="16384" width="30.5546875" style="3"/>
  </cols>
  <sheetData>
    <row r="1" spans="1:15" ht="23.1" customHeight="1" x14ac:dyDescent="0.3">
      <c r="A1" s="28" t="s">
        <v>39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40</v>
      </c>
      <c r="B2" s="28" t="s">
        <v>4</v>
      </c>
      <c r="C2" s="28" t="s">
        <v>41</v>
      </c>
      <c r="D2" s="28" t="s">
        <v>42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3">
      <c r="A4" s="11">
        <v>3.5652829999999998E-3</v>
      </c>
      <c r="B4" s="7">
        <v>5</v>
      </c>
      <c r="C4" s="7">
        <v>2.25</v>
      </c>
      <c r="D4" s="10">
        <v>6436</v>
      </c>
      <c r="I4" s="4"/>
      <c r="J4" s="7"/>
      <c r="K4" s="4"/>
      <c r="L4" s="2"/>
      <c r="M4" s="2"/>
      <c r="N4" s="2"/>
      <c r="O4" s="2"/>
    </row>
    <row r="5" spans="1:15" ht="23.1" customHeight="1" x14ac:dyDescent="0.3">
      <c r="A5" s="11">
        <v>7.1305659999999996E-3</v>
      </c>
      <c r="B5" s="7">
        <v>5</v>
      </c>
      <c r="C5" s="7">
        <v>2.2400000000000002</v>
      </c>
      <c r="D5" s="10">
        <v>10910</v>
      </c>
      <c r="I5" s="4"/>
      <c r="J5" s="7"/>
      <c r="K5" s="4"/>
      <c r="L5" s="2"/>
      <c r="M5" s="2"/>
      <c r="N5" s="2"/>
      <c r="O5" s="2"/>
    </row>
    <row r="6" spans="1:15" ht="23.1" customHeight="1" x14ac:dyDescent="0.3">
      <c r="A6" s="11">
        <v>1.4261133E-2</v>
      </c>
      <c r="B6" s="7">
        <v>5</v>
      </c>
      <c r="C6" s="7">
        <v>2.25</v>
      </c>
      <c r="D6" s="10">
        <v>23443</v>
      </c>
      <c r="J6" s="7"/>
      <c r="K6" s="4"/>
      <c r="L6" s="2"/>
      <c r="M6" s="2"/>
      <c r="N6" s="2"/>
      <c r="O6" s="2"/>
    </row>
    <row r="7" spans="1:15" ht="23.1" customHeight="1" x14ac:dyDescent="0.3">
      <c r="A7" s="11">
        <v>2.8522266000000001E-2</v>
      </c>
      <c r="B7" s="7">
        <v>5</v>
      </c>
      <c r="C7" s="7">
        <v>2.25</v>
      </c>
      <c r="D7" s="10">
        <v>44483</v>
      </c>
      <c r="E7" s="5"/>
      <c r="J7" s="7"/>
      <c r="K7" s="4"/>
      <c r="L7" s="2"/>
      <c r="M7" s="2"/>
      <c r="N7" s="2"/>
      <c r="O7" s="2"/>
    </row>
    <row r="8" spans="1:15" ht="23.1" customHeight="1" x14ac:dyDescent="0.3">
      <c r="A8" s="11">
        <v>5.7044531000000002E-2</v>
      </c>
      <c r="B8" s="7">
        <v>5</v>
      </c>
      <c r="C8" s="7">
        <v>2.25</v>
      </c>
      <c r="D8" s="10">
        <v>91028</v>
      </c>
      <c r="E8" s="5"/>
      <c r="J8" s="7"/>
      <c r="K8" s="4"/>
      <c r="L8" s="2"/>
      <c r="M8" s="2"/>
      <c r="N8" s="2"/>
      <c r="O8" s="2"/>
    </row>
    <row r="9" spans="1:15" ht="23.1" customHeight="1" x14ac:dyDescent="0.3">
      <c r="A9" s="11">
        <f>A8*2</f>
        <v>0.114089062</v>
      </c>
      <c r="B9" s="7">
        <v>5</v>
      </c>
      <c r="C9" s="15">
        <v>2.25</v>
      </c>
      <c r="D9" s="10">
        <v>181225</v>
      </c>
      <c r="E9" s="5"/>
      <c r="I9" s="6"/>
      <c r="J9" s="4"/>
      <c r="K9" s="4"/>
      <c r="L9" s="2"/>
      <c r="M9" s="2"/>
      <c r="N9" s="2"/>
      <c r="O9" s="2"/>
    </row>
    <row r="10" spans="1:15" ht="23.1" customHeight="1" x14ac:dyDescent="0.3">
      <c r="A10" s="11">
        <f>A9*2</f>
        <v>0.22817812400000001</v>
      </c>
      <c r="B10" s="7">
        <v>5</v>
      </c>
      <c r="C10" s="15">
        <v>2.2400000000000002</v>
      </c>
      <c r="D10" s="10">
        <v>362605</v>
      </c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E11" s="5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B12" s="7"/>
      <c r="C12" s="15"/>
      <c r="E12" s="5"/>
      <c r="I12" s="6"/>
      <c r="J12" s="4"/>
      <c r="K12" s="4"/>
      <c r="L12" s="2"/>
      <c r="M12" s="2"/>
      <c r="N12" s="2"/>
      <c r="O12" s="2"/>
    </row>
    <row r="13" spans="1:15" ht="23.1" customHeight="1" x14ac:dyDescent="0.3">
      <c r="B13" s="7"/>
      <c r="C13" s="7"/>
      <c r="D13" s="14"/>
      <c r="E13" s="5"/>
      <c r="F13" s="4"/>
      <c r="G13" s="4"/>
      <c r="H13" s="4"/>
      <c r="I13" s="6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 t="s">
        <v>3</v>
      </c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43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3" s="9" customFormat="1" ht="23.1" customHeight="1" x14ac:dyDescent="0.3">
      <c r="A17" s="43" t="s">
        <v>24</v>
      </c>
      <c r="B17" s="43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41</v>
      </c>
      <c r="H17" s="22" t="s">
        <v>42</v>
      </c>
      <c r="I17" s="22" t="s">
        <v>44</v>
      </c>
      <c r="J17" s="22" t="s">
        <v>34</v>
      </c>
      <c r="K17" s="22" t="s">
        <v>46</v>
      </c>
      <c r="L17" s="22" t="s">
        <v>47</v>
      </c>
      <c r="M17" s="22" t="s">
        <v>48</v>
      </c>
    </row>
    <row r="18" spans="1:13" s="9" customFormat="1" ht="23.1" customHeight="1" x14ac:dyDescent="0.3">
      <c r="A18" s="43"/>
      <c r="B18" s="43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75</v>
      </c>
      <c r="K18" s="22" t="s">
        <v>45</v>
      </c>
      <c r="L18" s="22" t="s">
        <v>45</v>
      </c>
      <c r="M18" s="22" t="s">
        <v>45</v>
      </c>
    </row>
    <row r="19" spans="1:13" ht="23.1" customHeight="1" x14ac:dyDescent="0.3">
      <c r="A19" s="7" t="s">
        <v>71</v>
      </c>
      <c r="B19" s="7" t="s">
        <v>49</v>
      </c>
      <c r="C19" s="7">
        <v>6</v>
      </c>
      <c r="D19" s="7">
        <v>50</v>
      </c>
      <c r="E19" s="7" t="s">
        <v>82</v>
      </c>
      <c r="F19" s="7">
        <v>5</v>
      </c>
      <c r="G19" s="7">
        <v>2.25</v>
      </c>
      <c r="H19" s="15">
        <v>171849</v>
      </c>
      <c r="I19" s="8">
        <f t="shared" ref="I19:I24" si="0">(H19-145.57)/1588174.31</f>
        <v>0.10811371832352583</v>
      </c>
      <c r="J19" s="8">
        <v>1.403</v>
      </c>
      <c r="K19" s="8">
        <f>(I19/J19)*1000*250/811.3</f>
        <v>23.745518975055965</v>
      </c>
      <c r="L19" s="44">
        <f>AVERAGE(K19:K21)</f>
        <v>24.926599473347611</v>
      </c>
      <c r="M19" s="45">
        <f>_xlfn.STDEV.P(K19:K21)</f>
        <v>1.9164349286368423</v>
      </c>
    </row>
    <row r="20" spans="1:13" ht="23.1" customHeight="1" x14ac:dyDescent="0.3">
      <c r="A20" s="7" t="s">
        <v>71</v>
      </c>
      <c r="B20" s="7" t="s">
        <v>49</v>
      </c>
      <c r="C20" s="7">
        <v>6</v>
      </c>
      <c r="D20" s="7">
        <v>50</v>
      </c>
      <c r="E20" s="7" t="s">
        <v>83</v>
      </c>
      <c r="F20" s="7">
        <v>5</v>
      </c>
      <c r="G20" s="7">
        <v>2.25</v>
      </c>
      <c r="H20" s="15">
        <v>171099</v>
      </c>
      <c r="I20" s="8">
        <f t="shared" si="0"/>
        <v>0.10764147796849829</v>
      </c>
      <c r="J20" s="8">
        <v>1.2004999999999999</v>
      </c>
      <c r="K20" s="8">
        <f t="shared" ref="K20:K24" si="1">(I20/J20)*1000*250/811.3</f>
        <v>27.629690525661331</v>
      </c>
      <c r="L20" s="45"/>
      <c r="M20" s="45"/>
    </row>
    <row r="21" spans="1:13" ht="23.1" customHeight="1" x14ac:dyDescent="0.3">
      <c r="A21" s="7" t="s">
        <v>71</v>
      </c>
      <c r="B21" s="7" t="s">
        <v>49</v>
      </c>
      <c r="C21" s="7">
        <v>6</v>
      </c>
      <c r="D21" s="7">
        <v>50</v>
      </c>
      <c r="E21" s="7" t="s">
        <v>84</v>
      </c>
      <c r="F21" s="7">
        <v>5</v>
      </c>
      <c r="G21" s="7">
        <v>2.25</v>
      </c>
      <c r="H21" s="15">
        <v>170590</v>
      </c>
      <c r="I21" s="8">
        <f t="shared" si="0"/>
        <v>0.10732098418088629</v>
      </c>
      <c r="J21" s="8">
        <v>1.413</v>
      </c>
      <c r="K21" s="8">
        <f t="shared" si="1"/>
        <v>23.404588919325544</v>
      </c>
      <c r="L21" s="45"/>
      <c r="M21" s="45"/>
    </row>
    <row r="22" spans="1:13" ht="23.1" customHeight="1" x14ac:dyDescent="0.3">
      <c r="A22" s="7" t="s">
        <v>60</v>
      </c>
      <c r="B22" s="7" t="s">
        <v>49</v>
      </c>
      <c r="C22" s="7">
        <v>6</v>
      </c>
      <c r="D22" s="7">
        <v>50</v>
      </c>
      <c r="E22" s="7" t="s">
        <v>85</v>
      </c>
      <c r="F22" s="7">
        <v>5</v>
      </c>
      <c r="G22" s="7">
        <v>2.2799999999999998</v>
      </c>
      <c r="H22" s="15">
        <v>8984</v>
      </c>
      <c r="I22" s="8">
        <f t="shared" si="0"/>
        <v>5.5651510947812774E-3</v>
      </c>
      <c r="J22" s="8">
        <v>1.748</v>
      </c>
      <c r="K22" s="8">
        <f t="shared" si="1"/>
        <v>0.9810566013182499</v>
      </c>
      <c r="L22" s="44">
        <f>AVERAGE(K22:K24)</f>
        <v>1.2682627475906776</v>
      </c>
      <c r="M22" s="45">
        <f>_xlfn.STDEV.P(K22:K24)</f>
        <v>0.21464647683752441</v>
      </c>
    </row>
    <row r="23" spans="1:13" ht="23.1" customHeight="1" x14ac:dyDescent="0.3">
      <c r="A23" s="7" t="s">
        <v>60</v>
      </c>
      <c r="B23" s="7" t="s">
        <v>49</v>
      </c>
      <c r="C23" s="7">
        <v>6</v>
      </c>
      <c r="D23" s="7">
        <v>50</v>
      </c>
      <c r="E23" s="7" t="s">
        <v>86</v>
      </c>
      <c r="F23" s="7">
        <v>5</v>
      </c>
      <c r="G23" s="7">
        <v>2.2599999999999998</v>
      </c>
      <c r="H23" s="15">
        <v>8509</v>
      </c>
      <c r="I23" s="8">
        <f t="shared" si="0"/>
        <v>5.2660655365971759E-3</v>
      </c>
      <c r="J23" s="8">
        <v>1.0840000000000001</v>
      </c>
      <c r="K23" s="8">
        <f t="shared" si="1"/>
        <v>1.4969783179623037</v>
      </c>
      <c r="L23" s="45"/>
      <c r="M23" s="45"/>
    </row>
    <row r="24" spans="1:13" ht="23.1" customHeight="1" x14ac:dyDescent="0.3">
      <c r="A24" s="7" t="s">
        <v>60</v>
      </c>
      <c r="B24" s="7" t="s">
        <v>49</v>
      </c>
      <c r="C24" s="7">
        <v>6</v>
      </c>
      <c r="D24" s="7">
        <v>50</v>
      </c>
      <c r="E24" s="7" t="s">
        <v>87</v>
      </c>
      <c r="F24" s="7">
        <v>5</v>
      </c>
      <c r="G24" s="7">
        <v>2.2799999999999998</v>
      </c>
      <c r="H24" s="15">
        <v>8570</v>
      </c>
      <c r="I24" s="8">
        <f t="shared" si="0"/>
        <v>5.3044744188060818E-3</v>
      </c>
      <c r="J24" s="8">
        <v>1.232</v>
      </c>
      <c r="K24" s="8">
        <f t="shared" si="1"/>
        <v>1.326753323491479</v>
      </c>
      <c r="L24" s="45"/>
      <c r="M24" s="45"/>
    </row>
  </sheetData>
  <mergeCells count="6">
    <mergeCell ref="A17:A18"/>
    <mergeCell ref="B17:B18"/>
    <mergeCell ref="L19:L21"/>
    <mergeCell ref="L22:L24"/>
    <mergeCell ref="M19:M21"/>
    <mergeCell ref="M22:M24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opLeftCell="C1" zoomScale="55" zoomScaleNormal="55" workbookViewId="0">
      <selection activeCell="K19" sqref="K19"/>
    </sheetView>
  </sheetViews>
  <sheetFormatPr defaultColWidth="30.5546875" defaultRowHeight="23.1" customHeight="1" x14ac:dyDescent="0.3"/>
  <cols>
    <col min="1" max="9" width="30.5546875" style="3"/>
    <col min="10" max="10" width="50.5546875" style="17" customWidth="1"/>
    <col min="11" max="13" width="50.5546875" style="3" customWidth="1"/>
    <col min="14" max="16384" width="30.5546875" style="3"/>
  </cols>
  <sheetData>
    <row r="1" spans="1:15" ht="23.1" customHeight="1" x14ac:dyDescent="0.3">
      <c r="A1" s="28" t="s">
        <v>38</v>
      </c>
      <c r="B1" s="29"/>
      <c r="C1" s="29"/>
      <c r="D1" s="29"/>
      <c r="E1" s="1"/>
      <c r="F1" s="2"/>
      <c r="G1" s="2"/>
      <c r="H1" s="2"/>
      <c r="I1" s="2"/>
      <c r="J1" s="30"/>
      <c r="K1" s="2"/>
      <c r="L1" s="2"/>
      <c r="M1" s="2"/>
      <c r="N1" s="2"/>
      <c r="O1" s="2"/>
    </row>
    <row r="2" spans="1:15" ht="23.1" customHeight="1" x14ac:dyDescent="0.3">
      <c r="A2" s="28" t="s">
        <v>30</v>
      </c>
      <c r="B2" s="28" t="s">
        <v>4</v>
      </c>
      <c r="C2" s="28" t="s">
        <v>2</v>
      </c>
      <c r="D2" s="28" t="s">
        <v>1</v>
      </c>
      <c r="E2" s="2"/>
      <c r="I2" s="4"/>
      <c r="J2" s="16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8"/>
      <c r="K3" s="10"/>
      <c r="L3" s="2"/>
      <c r="M3" s="2"/>
      <c r="N3" s="2"/>
      <c r="O3" s="2"/>
    </row>
    <row r="4" spans="1:15" ht="23.1" customHeight="1" x14ac:dyDescent="0.3">
      <c r="A4" s="11">
        <v>1.1000000000000001E-3</v>
      </c>
      <c r="B4" s="7">
        <v>5</v>
      </c>
      <c r="C4" s="7">
        <v>2.75</v>
      </c>
      <c r="D4" s="10">
        <v>264</v>
      </c>
      <c r="E4" s="5"/>
      <c r="I4" s="6"/>
      <c r="J4" s="8"/>
      <c r="K4" s="10"/>
      <c r="L4" s="2"/>
      <c r="M4" s="2"/>
      <c r="N4" s="2"/>
      <c r="O4" s="2"/>
    </row>
    <row r="5" spans="1:15" ht="23.1" customHeight="1" x14ac:dyDescent="0.3">
      <c r="A5" s="11">
        <v>2.2000000000000001E-3</v>
      </c>
      <c r="B5" s="7">
        <v>5</v>
      </c>
      <c r="C5" s="7">
        <v>2.75</v>
      </c>
      <c r="D5" s="10">
        <v>706</v>
      </c>
      <c r="E5" s="5"/>
      <c r="I5" s="6"/>
      <c r="J5" s="8"/>
      <c r="K5" s="10"/>
      <c r="L5" s="2"/>
      <c r="M5" s="2"/>
      <c r="N5" s="2"/>
      <c r="O5" s="2"/>
    </row>
    <row r="6" spans="1:15" ht="23.1" customHeight="1" x14ac:dyDescent="0.3">
      <c r="A6" s="11">
        <v>4.4000000000000003E-3</v>
      </c>
      <c r="B6" s="7">
        <v>5</v>
      </c>
      <c r="C6" s="7">
        <v>2.74</v>
      </c>
      <c r="D6" s="10">
        <v>1737</v>
      </c>
      <c r="E6" s="5"/>
      <c r="I6" s="6"/>
      <c r="J6" s="8"/>
      <c r="K6" s="10"/>
      <c r="L6" s="2"/>
      <c r="M6" s="2"/>
      <c r="N6" s="2"/>
      <c r="O6" s="2"/>
    </row>
    <row r="7" spans="1:15" ht="23.1" customHeight="1" x14ac:dyDescent="0.3">
      <c r="A7" s="11">
        <v>8.8009999999999998E-3</v>
      </c>
      <c r="B7" s="7">
        <v>5</v>
      </c>
      <c r="C7" s="7">
        <v>2.75</v>
      </c>
      <c r="D7" s="10">
        <v>3429</v>
      </c>
      <c r="E7" s="5"/>
      <c r="I7" s="6"/>
      <c r="J7" s="8"/>
      <c r="K7" s="10"/>
      <c r="L7" s="2"/>
      <c r="M7" s="2"/>
      <c r="N7" s="2"/>
      <c r="O7" s="2"/>
    </row>
    <row r="8" spans="1:15" ht="23.1" customHeight="1" x14ac:dyDescent="0.3">
      <c r="A8" s="11">
        <v>1.7602E-2</v>
      </c>
      <c r="B8" s="7">
        <v>5</v>
      </c>
      <c r="C8" s="7">
        <v>2.73</v>
      </c>
      <c r="D8" s="10">
        <v>6477</v>
      </c>
      <c r="E8" s="5"/>
      <c r="I8" s="6"/>
      <c r="J8" s="8"/>
      <c r="K8" s="10"/>
      <c r="L8" s="2"/>
      <c r="M8" s="2"/>
      <c r="N8" s="2"/>
      <c r="O8" s="2"/>
    </row>
    <row r="9" spans="1:15" ht="23.1" customHeight="1" x14ac:dyDescent="0.3">
      <c r="A9" s="11">
        <v>3.5203999999999999E-2</v>
      </c>
      <c r="B9" s="7">
        <v>5</v>
      </c>
      <c r="C9" s="7">
        <v>2.74</v>
      </c>
      <c r="D9" s="10">
        <v>14990</v>
      </c>
      <c r="E9" s="5"/>
      <c r="I9" s="6"/>
      <c r="J9" s="16"/>
      <c r="K9" s="4"/>
      <c r="L9" s="2"/>
      <c r="M9" s="2"/>
      <c r="N9" s="2"/>
      <c r="O9" s="2"/>
    </row>
    <row r="10" spans="1:15" ht="23.1" customHeight="1" x14ac:dyDescent="0.3">
      <c r="A10" s="11">
        <v>7.0408999999999999E-2</v>
      </c>
      <c r="B10" s="7">
        <v>5</v>
      </c>
      <c r="C10" s="7">
        <v>2.74</v>
      </c>
      <c r="D10" s="10">
        <v>28591</v>
      </c>
      <c r="E10" s="5"/>
      <c r="I10" s="6"/>
      <c r="J10" s="16"/>
      <c r="K10" s="4"/>
      <c r="L10" s="2"/>
      <c r="M10" s="2"/>
      <c r="N10" s="2"/>
      <c r="O10" s="2"/>
    </row>
    <row r="11" spans="1:15" ht="23.1" customHeight="1" x14ac:dyDescent="0.3">
      <c r="A11" s="5"/>
      <c r="B11" s="5"/>
      <c r="C11" s="5"/>
      <c r="D11" s="5"/>
      <c r="E11" s="5"/>
      <c r="F11" s="4"/>
      <c r="G11" s="4"/>
      <c r="H11" s="4"/>
      <c r="I11" s="6"/>
      <c r="J11" s="16"/>
      <c r="K11" s="4"/>
      <c r="L11" s="2"/>
      <c r="M11" s="2"/>
      <c r="N11" s="2"/>
      <c r="O11" s="2"/>
    </row>
    <row r="12" spans="1:15" ht="23.1" customHeight="1" x14ac:dyDescent="0.3">
      <c r="A12" s="2"/>
      <c r="B12" s="2"/>
      <c r="C12" s="2"/>
      <c r="D12" s="2"/>
      <c r="E12" s="2"/>
      <c r="F12" s="4"/>
      <c r="G12" s="4" t="s">
        <v>3</v>
      </c>
      <c r="H12" s="4"/>
      <c r="I12" s="4"/>
      <c r="J12" s="16"/>
      <c r="K12" s="4"/>
      <c r="L12" s="2"/>
      <c r="M12" s="2"/>
      <c r="N12" s="2"/>
      <c r="O12" s="2"/>
    </row>
    <row r="13" spans="1:15" ht="23.1" customHeight="1" x14ac:dyDescent="0.3">
      <c r="A13" s="2"/>
      <c r="B13" s="2"/>
      <c r="C13" s="2"/>
      <c r="D13" s="2"/>
      <c r="E13" s="2"/>
      <c r="F13" s="4"/>
      <c r="G13" s="4"/>
      <c r="H13" s="4"/>
      <c r="I13" s="4"/>
      <c r="J13" s="16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16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D15" s="2"/>
      <c r="E15" s="2"/>
      <c r="F15" s="4"/>
      <c r="G15" s="4"/>
      <c r="H15" s="4"/>
      <c r="I15" s="4"/>
      <c r="J15" s="16"/>
      <c r="K15" s="4"/>
      <c r="L15" s="2"/>
      <c r="M15" s="2"/>
      <c r="N15" s="2"/>
      <c r="O15" s="2"/>
    </row>
    <row r="16" spans="1:15" ht="23.1" customHeight="1" x14ac:dyDescent="0.3">
      <c r="A16" s="19" t="s">
        <v>31</v>
      </c>
      <c r="B16" s="19"/>
      <c r="C16" s="20"/>
      <c r="D16" s="20"/>
      <c r="E16" s="20"/>
      <c r="F16" s="21"/>
      <c r="G16" s="21"/>
      <c r="H16" s="21"/>
      <c r="I16" s="21"/>
      <c r="J16" s="31"/>
      <c r="K16" s="21"/>
      <c r="L16" s="20"/>
      <c r="M16" s="20"/>
      <c r="N16" s="2"/>
      <c r="O16" s="2"/>
    </row>
    <row r="17" spans="1:13" s="9" customFormat="1" ht="23.1" customHeight="1" x14ac:dyDescent="0.3">
      <c r="A17" s="43" t="s">
        <v>24</v>
      </c>
      <c r="B17" s="43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2</v>
      </c>
      <c r="H17" s="22" t="s">
        <v>1</v>
      </c>
      <c r="I17" s="22" t="s">
        <v>7</v>
      </c>
      <c r="J17" s="32" t="s">
        <v>34</v>
      </c>
      <c r="K17" s="22" t="s">
        <v>9</v>
      </c>
      <c r="L17" s="22" t="s">
        <v>28</v>
      </c>
      <c r="M17" s="22" t="s">
        <v>29</v>
      </c>
    </row>
    <row r="18" spans="1:13" s="9" customFormat="1" ht="23.1" customHeight="1" x14ac:dyDescent="0.3">
      <c r="A18" s="43"/>
      <c r="B18" s="43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32" t="s">
        <v>75</v>
      </c>
      <c r="K18" s="22" t="s">
        <v>10</v>
      </c>
      <c r="L18" s="22" t="s">
        <v>10</v>
      </c>
      <c r="M18" s="22" t="s">
        <v>10</v>
      </c>
    </row>
    <row r="19" spans="1:13" s="25" customFormat="1" ht="23.1" customHeight="1" x14ac:dyDescent="0.3">
      <c r="A19" s="25" t="s">
        <v>23</v>
      </c>
      <c r="B19" s="25" t="s">
        <v>19</v>
      </c>
      <c r="C19" s="25">
        <v>1</v>
      </c>
      <c r="D19" s="25">
        <v>10</v>
      </c>
      <c r="E19" s="25" t="s">
        <v>88</v>
      </c>
      <c r="F19" s="25">
        <v>5</v>
      </c>
      <c r="G19" s="25">
        <v>2.74</v>
      </c>
      <c r="H19" s="26">
        <v>8148</v>
      </c>
      <c r="I19" s="27">
        <f>(H19+188.66)/411653.75</f>
        <v>2.0251631377097862E-2</v>
      </c>
      <c r="J19" s="27">
        <v>6.9044999999999996</v>
      </c>
      <c r="K19" s="27">
        <f>(I19/J19)*1000*250/1001.37</f>
        <v>0.73227332176100091</v>
      </c>
      <c r="L19" s="46">
        <f>AVERAGE(K19:K21)</f>
        <v>0.72010421130956226</v>
      </c>
      <c r="M19" s="46">
        <f>_xlfn.STDEV.P(K19:K21)</f>
        <v>1.9091638751377447E-2</v>
      </c>
    </row>
    <row r="20" spans="1:13" s="25" customFormat="1" ht="23.1" customHeight="1" x14ac:dyDescent="0.3">
      <c r="A20" s="25" t="s">
        <v>23</v>
      </c>
      <c r="B20" s="25" t="s">
        <v>19</v>
      </c>
      <c r="C20" s="25">
        <v>1</v>
      </c>
      <c r="D20" s="25">
        <v>10</v>
      </c>
      <c r="E20" s="25" t="s">
        <v>89</v>
      </c>
      <c r="F20" s="25">
        <v>5</v>
      </c>
      <c r="G20" s="25">
        <v>2.72</v>
      </c>
      <c r="H20" s="26">
        <v>8465</v>
      </c>
      <c r="I20" s="27">
        <f t="shared" ref="I20:I30" si="0">(H20+188.66)/411653.75</f>
        <v>2.1021696024875275E-2</v>
      </c>
      <c r="J20" s="27">
        <v>7.1414999999999997</v>
      </c>
      <c r="K20" s="27">
        <f t="shared" ref="K20:K24" si="1">(I20/J20)*1000*250/1001.37</f>
        <v>0.73489237915571726</v>
      </c>
      <c r="L20" s="46"/>
      <c r="M20" s="46"/>
    </row>
    <row r="21" spans="1:13" s="25" customFormat="1" ht="23.1" customHeight="1" x14ac:dyDescent="0.3">
      <c r="A21" s="25" t="s">
        <v>23</v>
      </c>
      <c r="B21" s="25" t="s">
        <v>19</v>
      </c>
      <c r="C21" s="25">
        <v>1</v>
      </c>
      <c r="D21" s="25">
        <v>10</v>
      </c>
      <c r="E21" s="25" t="s">
        <v>90</v>
      </c>
      <c r="F21" s="25">
        <v>5</v>
      </c>
      <c r="G21" s="25">
        <v>2.73</v>
      </c>
      <c r="H21" s="26">
        <v>7938</v>
      </c>
      <c r="I21" s="27">
        <f t="shared" si="0"/>
        <v>1.9741493913270559E-2</v>
      </c>
      <c r="J21" s="27">
        <v>7.1105</v>
      </c>
      <c r="K21" s="27">
        <f t="shared" si="1"/>
        <v>0.69314693301196839</v>
      </c>
      <c r="L21" s="46"/>
      <c r="M21" s="46"/>
    </row>
    <row r="22" spans="1:13" s="25" customFormat="1" ht="23.1" customHeight="1" x14ac:dyDescent="0.3">
      <c r="A22" s="25" t="s">
        <v>23</v>
      </c>
      <c r="B22" s="25" t="s">
        <v>20</v>
      </c>
      <c r="C22" s="25">
        <v>1</v>
      </c>
      <c r="D22" s="25">
        <v>10</v>
      </c>
      <c r="E22" s="25" t="s">
        <v>100</v>
      </c>
      <c r="F22" s="25">
        <v>5</v>
      </c>
      <c r="G22" s="25">
        <v>2.72</v>
      </c>
      <c r="H22" s="26">
        <v>34462</v>
      </c>
      <c r="I22" s="27">
        <f t="shared" si="0"/>
        <v>8.4174284820677583E-2</v>
      </c>
      <c r="J22" s="27">
        <v>7.2024999999999997</v>
      </c>
      <c r="K22" s="27">
        <f t="shared" si="1"/>
        <v>2.9177064845901688</v>
      </c>
      <c r="L22" s="46">
        <f>AVERAGE(K22:K24)</f>
        <v>3.5162143504580867</v>
      </c>
      <c r="M22" s="46">
        <f>_xlfn.STDEV.P(K22:K24)</f>
        <v>0.55694503637731396</v>
      </c>
    </row>
    <row r="23" spans="1:13" s="25" customFormat="1" ht="23.1" customHeight="1" x14ac:dyDescent="0.3">
      <c r="A23" s="25" t="s">
        <v>23</v>
      </c>
      <c r="B23" s="25" t="s">
        <v>20</v>
      </c>
      <c r="C23" s="25">
        <v>1</v>
      </c>
      <c r="D23" s="25">
        <v>10</v>
      </c>
      <c r="E23" s="25" t="s">
        <v>101</v>
      </c>
      <c r="F23" s="25">
        <v>5</v>
      </c>
      <c r="G23" s="25">
        <v>2.73</v>
      </c>
      <c r="H23" s="26">
        <v>42574</v>
      </c>
      <c r="I23" s="27">
        <f t="shared" si="0"/>
        <v>0.10388016628052095</v>
      </c>
      <c r="J23" s="27">
        <v>6.0895000000000001</v>
      </c>
      <c r="K23" s="27">
        <f t="shared" si="1"/>
        <v>4.25889010422258</v>
      </c>
      <c r="L23" s="46"/>
      <c r="M23" s="46"/>
    </row>
    <row r="24" spans="1:13" s="25" customFormat="1" ht="23.1" customHeight="1" x14ac:dyDescent="0.3">
      <c r="A24" s="25" t="s">
        <v>23</v>
      </c>
      <c r="B24" s="25" t="s">
        <v>20</v>
      </c>
      <c r="C24" s="25">
        <v>1</v>
      </c>
      <c r="D24" s="25">
        <v>10</v>
      </c>
      <c r="E24" s="25" t="s">
        <v>102</v>
      </c>
      <c r="F24" s="25">
        <v>5</v>
      </c>
      <c r="G24" s="25">
        <v>2.73</v>
      </c>
      <c r="H24" s="26">
        <v>38401</v>
      </c>
      <c r="I24" s="27">
        <f t="shared" si="0"/>
        <v>9.3743006106466908E-2</v>
      </c>
      <c r="J24" s="27">
        <v>6.9405000000000001</v>
      </c>
      <c r="K24" s="27">
        <f t="shared" si="1"/>
        <v>3.3720464625615101</v>
      </c>
      <c r="L24" s="46"/>
      <c r="M24" s="46"/>
    </row>
    <row r="25" spans="1:13" s="25" customFormat="1" ht="23.1" customHeight="1" x14ac:dyDescent="0.3">
      <c r="A25" s="25" t="s">
        <v>72</v>
      </c>
      <c r="B25" s="25" t="s">
        <v>19</v>
      </c>
      <c r="C25" s="25">
        <v>1</v>
      </c>
      <c r="D25" s="25">
        <v>10</v>
      </c>
      <c r="E25" s="25" t="s">
        <v>91</v>
      </c>
      <c r="F25" s="25">
        <v>5</v>
      </c>
      <c r="G25" s="25">
        <v>2.72</v>
      </c>
      <c r="H25" s="26">
        <v>467</v>
      </c>
      <c r="I25" s="27">
        <f t="shared" si="0"/>
        <v>1.5927463311095793E-3</v>
      </c>
      <c r="J25" s="27">
        <v>2.9060000000000001</v>
      </c>
      <c r="K25" s="27">
        <f t="shared" ref="K25:K30" si="2">(I25/J25)*1000*250/1001.37</f>
        <v>0.13683476032102873</v>
      </c>
      <c r="L25" s="46">
        <f>AVERAGE(K25:K27)</f>
        <v>0.15347690907075173</v>
      </c>
      <c r="M25" s="46">
        <f>_xlfn.STDEV.P(K25:K27)</f>
        <v>3.9158838845211152E-2</v>
      </c>
    </row>
    <row r="26" spans="1:13" s="25" customFormat="1" ht="23.1" customHeight="1" x14ac:dyDescent="0.3">
      <c r="A26" s="25" t="s">
        <v>72</v>
      </c>
      <c r="B26" s="25" t="s">
        <v>19</v>
      </c>
      <c r="C26" s="25">
        <v>1</v>
      </c>
      <c r="D26" s="25">
        <v>10</v>
      </c>
      <c r="E26" s="25" t="s">
        <v>92</v>
      </c>
      <c r="F26" s="25">
        <v>5</v>
      </c>
      <c r="G26" s="25">
        <v>2.75</v>
      </c>
      <c r="H26" s="26">
        <v>346</v>
      </c>
      <c r="I26" s="27">
        <f t="shared" si="0"/>
        <v>1.2988099829043219E-3</v>
      </c>
      <c r="J26" s="27">
        <v>2.794</v>
      </c>
      <c r="K26" s="27">
        <f t="shared" si="2"/>
        <v>0.11605521184941572</v>
      </c>
      <c r="L26" s="46"/>
      <c r="M26" s="46"/>
    </row>
    <row r="27" spans="1:13" s="25" customFormat="1" ht="23.1" customHeight="1" x14ac:dyDescent="0.3">
      <c r="A27" s="25" t="s">
        <v>72</v>
      </c>
      <c r="B27" s="25" t="s">
        <v>19</v>
      </c>
      <c r="C27" s="25">
        <v>1</v>
      </c>
      <c r="D27" s="25">
        <v>10</v>
      </c>
      <c r="E27" s="25" t="s">
        <v>93</v>
      </c>
      <c r="F27" s="25">
        <v>5</v>
      </c>
      <c r="G27" s="25">
        <v>2.73</v>
      </c>
      <c r="H27" s="26">
        <v>608</v>
      </c>
      <c r="I27" s="27">
        <f t="shared" si="0"/>
        <v>1.9352671996793421E-3</v>
      </c>
      <c r="J27" s="27">
        <v>2.3279999999999998</v>
      </c>
      <c r="K27" s="27">
        <f t="shared" si="2"/>
        <v>0.20754075504181074</v>
      </c>
      <c r="L27" s="46"/>
      <c r="M27" s="46"/>
    </row>
    <row r="28" spans="1:13" s="25" customFormat="1" ht="23.1" customHeight="1" x14ac:dyDescent="0.3">
      <c r="A28" s="25" t="s">
        <v>72</v>
      </c>
      <c r="B28" s="25" t="s">
        <v>20</v>
      </c>
      <c r="C28" s="25">
        <v>1</v>
      </c>
      <c r="D28" s="25">
        <v>10</v>
      </c>
      <c r="E28" s="25" t="s">
        <v>103</v>
      </c>
      <c r="F28" s="25">
        <v>5</v>
      </c>
      <c r="G28" s="25">
        <v>2.76</v>
      </c>
      <c r="H28" s="26">
        <v>1060</v>
      </c>
      <c r="I28" s="27">
        <f t="shared" si="0"/>
        <v>3.0332773599171638E-3</v>
      </c>
      <c r="J28" s="27">
        <v>2.9369999999999998</v>
      </c>
      <c r="K28" s="27">
        <f t="shared" si="2"/>
        <v>0.25784196929719089</v>
      </c>
      <c r="L28" s="46">
        <f>AVERAGE(K28:K30)</f>
        <v>0.33218752164925719</v>
      </c>
      <c r="M28" s="46">
        <f>_xlfn.STDEV.P(K28:K30)</f>
        <v>5.3482093444055197E-2</v>
      </c>
    </row>
    <row r="29" spans="1:13" s="25" customFormat="1" ht="23.1" customHeight="1" x14ac:dyDescent="0.3">
      <c r="A29" s="25" t="s">
        <v>72</v>
      </c>
      <c r="B29" s="25" t="s">
        <v>20</v>
      </c>
      <c r="C29" s="25">
        <v>1</v>
      </c>
      <c r="D29" s="25">
        <v>10</v>
      </c>
      <c r="E29" s="25" t="s">
        <v>104</v>
      </c>
      <c r="F29" s="25">
        <v>5</v>
      </c>
      <c r="G29" s="25">
        <v>2.75</v>
      </c>
      <c r="H29" s="26">
        <v>1342</v>
      </c>
      <c r="I29" s="27">
        <f t="shared" si="0"/>
        <v>3.7183190970566894E-3</v>
      </c>
      <c r="J29" s="27">
        <v>2.5979999999999999</v>
      </c>
      <c r="K29" s="27">
        <f t="shared" si="2"/>
        <v>0.35731639427047779</v>
      </c>
      <c r="L29" s="46"/>
      <c r="M29" s="46"/>
    </row>
    <row r="30" spans="1:13" s="25" customFormat="1" ht="23.1" customHeight="1" x14ac:dyDescent="0.3">
      <c r="A30" s="25" t="s">
        <v>72</v>
      </c>
      <c r="B30" s="25" t="s">
        <v>20</v>
      </c>
      <c r="C30" s="25">
        <v>1</v>
      </c>
      <c r="D30" s="25">
        <v>10</v>
      </c>
      <c r="E30" s="25" t="s">
        <v>105</v>
      </c>
      <c r="F30" s="25">
        <v>5</v>
      </c>
      <c r="G30" s="25">
        <v>2.75</v>
      </c>
      <c r="H30" s="26">
        <v>1415</v>
      </c>
      <c r="I30" s="27">
        <f t="shared" si="0"/>
        <v>3.895652596387134E-3</v>
      </c>
      <c r="J30" s="27">
        <v>2.5499999999999998</v>
      </c>
      <c r="K30" s="27">
        <f t="shared" si="2"/>
        <v>0.38140420138010284</v>
      </c>
      <c r="L30" s="46"/>
      <c r="M30" s="46"/>
    </row>
    <row r="31" spans="1:13" s="25" customFormat="1" ht="23.1" customHeight="1" x14ac:dyDescent="0.3">
      <c r="A31" s="25" t="s">
        <v>26</v>
      </c>
      <c r="B31" s="25" t="s">
        <v>19</v>
      </c>
      <c r="C31" s="25">
        <v>1</v>
      </c>
      <c r="D31" s="25">
        <v>25</v>
      </c>
      <c r="E31" s="25" t="s">
        <v>94</v>
      </c>
      <c r="F31" s="25">
        <v>5</v>
      </c>
      <c r="G31" s="25">
        <v>2.73</v>
      </c>
      <c r="H31" s="26">
        <v>2216</v>
      </c>
      <c r="I31" s="27">
        <f t="shared" ref="I31:I36" si="3">(H31+188.66)/411654</f>
        <v>5.8414590894294719E-3</v>
      </c>
      <c r="J31" s="27">
        <v>2.25</v>
      </c>
      <c r="K31" s="27">
        <f t="shared" ref="K31:K36" si="4">(I31/J31)*1000*250/1001.37</f>
        <v>0.64816302659017933</v>
      </c>
      <c r="L31" s="46">
        <f>AVERAGE(K31:K33)</f>
        <v>0.63303757928494309</v>
      </c>
      <c r="M31" s="46">
        <f>_xlfn.STDEV.P(K31:K33)</f>
        <v>0.10351699391102995</v>
      </c>
    </row>
    <row r="32" spans="1:13" s="25" customFormat="1" ht="23.1" customHeight="1" x14ac:dyDescent="0.3">
      <c r="A32" s="25" t="s">
        <v>26</v>
      </c>
      <c r="B32" s="25" t="s">
        <v>19</v>
      </c>
      <c r="C32" s="25">
        <v>1</v>
      </c>
      <c r="D32" s="25">
        <v>25</v>
      </c>
      <c r="E32" s="25" t="s">
        <v>95</v>
      </c>
      <c r="F32" s="25">
        <v>5</v>
      </c>
      <c r="G32" s="25">
        <v>2.74</v>
      </c>
      <c r="H32" s="26">
        <v>1967</v>
      </c>
      <c r="I32" s="27">
        <f t="shared" si="3"/>
        <v>5.2365821782370632E-3</v>
      </c>
      <c r="J32" s="27">
        <v>2.6179999999999999</v>
      </c>
      <c r="K32" s="27">
        <f t="shared" si="4"/>
        <v>0.49937145490329349</v>
      </c>
      <c r="L32" s="46"/>
      <c r="M32" s="46"/>
    </row>
    <row r="33" spans="1:13" s="25" customFormat="1" ht="23.1" customHeight="1" x14ac:dyDescent="0.3">
      <c r="A33" s="25" t="s">
        <v>26</v>
      </c>
      <c r="B33" s="25" t="s">
        <v>19</v>
      </c>
      <c r="C33" s="25">
        <v>1</v>
      </c>
      <c r="D33" s="25">
        <v>25</v>
      </c>
      <c r="E33" s="25" t="s">
        <v>96</v>
      </c>
      <c r="F33" s="25">
        <v>5</v>
      </c>
      <c r="G33" s="25">
        <v>2.74</v>
      </c>
      <c r="H33" s="26">
        <v>2244</v>
      </c>
      <c r="I33" s="27">
        <f t="shared" si="3"/>
        <v>5.9094773766318314E-3</v>
      </c>
      <c r="J33" s="27">
        <v>1.9630000000000001</v>
      </c>
      <c r="K33" s="27">
        <f t="shared" si="4"/>
        <v>0.75157825636135644</v>
      </c>
      <c r="L33" s="46"/>
      <c r="M33" s="46"/>
    </row>
    <row r="34" spans="1:13" s="25" customFormat="1" ht="23.1" customHeight="1" x14ac:dyDescent="0.3">
      <c r="A34" s="25" t="s">
        <v>26</v>
      </c>
      <c r="B34" s="25" t="s">
        <v>27</v>
      </c>
      <c r="C34" s="25">
        <v>1</v>
      </c>
      <c r="D34" s="25">
        <v>25</v>
      </c>
      <c r="E34" s="25" t="s">
        <v>106</v>
      </c>
      <c r="F34" s="25">
        <v>5</v>
      </c>
      <c r="G34" s="25">
        <v>2.78</v>
      </c>
      <c r="H34" s="26">
        <v>66812</v>
      </c>
      <c r="I34" s="27">
        <f t="shared" si="3"/>
        <v>0.16275964766527229</v>
      </c>
      <c r="J34" s="27">
        <v>2.7008999999999999</v>
      </c>
      <c r="K34" s="27">
        <f t="shared" si="4"/>
        <v>15.044704729313715</v>
      </c>
      <c r="L34" s="46">
        <f>AVERAGE(K34:K36)</f>
        <v>12.156856397599489</v>
      </c>
      <c r="M34" s="46">
        <f>_xlfn.STDEV.P(K34:K36)</f>
        <v>2.042234286931409</v>
      </c>
    </row>
    <row r="35" spans="1:13" s="25" customFormat="1" ht="23.1" customHeight="1" x14ac:dyDescent="0.3">
      <c r="A35" s="25" t="s">
        <v>26</v>
      </c>
      <c r="B35" s="25" t="s">
        <v>27</v>
      </c>
      <c r="C35" s="25">
        <v>1</v>
      </c>
      <c r="D35" s="25">
        <v>25</v>
      </c>
      <c r="E35" s="25" t="s">
        <v>107</v>
      </c>
      <c r="F35" s="25">
        <v>5</v>
      </c>
      <c r="G35" s="25">
        <v>2.78</v>
      </c>
      <c r="H35" s="26">
        <v>20509</v>
      </c>
      <c r="I35" s="27">
        <f t="shared" si="3"/>
        <v>5.0279263653456543E-2</v>
      </c>
      <c r="J35" s="27">
        <v>1.1677500000000001</v>
      </c>
      <c r="K35" s="27">
        <f t="shared" si="4"/>
        <v>10.74940597351582</v>
      </c>
      <c r="L35" s="46"/>
      <c r="M35" s="46"/>
    </row>
    <row r="36" spans="1:13" s="25" customFormat="1" ht="23.1" customHeight="1" x14ac:dyDescent="0.3">
      <c r="A36" s="25" t="s">
        <v>26</v>
      </c>
      <c r="B36" s="25" t="s">
        <v>27</v>
      </c>
      <c r="C36" s="25">
        <v>1</v>
      </c>
      <c r="D36" s="25">
        <v>25</v>
      </c>
      <c r="E36" s="25" t="s">
        <v>108</v>
      </c>
      <c r="F36" s="25">
        <v>5</v>
      </c>
      <c r="G36" s="25">
        <v>2.79</v>
      </c>
      <c r="H36" s="26">
        <v>18734</v>
      </c>
      <c r="I36" s="27">
        <f t="shared" si="3"/>
        <v>4.5967390089735556E-2</v>
      </c>
      <c r="J36" s="27">
        <v>1.0749</v>
      </c>
      <c r="K36" s="27">
        <f t="shared" si="4"/>
        <v>10.676458489968926</v>
      </c>
      <c r="L36" s="46"/>
      <c r="M36" s="46"/>
    </row>
    <row r="37" spans="1:13" s="25" customFormat="1" ht="23.1" customHeight="1" x14ac:dyDescent="0.3">
      <c r="A37" s="25" t="s">
        <v>73</v>
      </c>
      <c r="B37" s="25" t="s">
        <v>19</v>
      </c>
      <c r="C37" s="25">
        <v>1</v>
      </c>
      <c r="D37" s="25">
        <v>25</v>
      </c>
      <c r="E37" s="25" t="s">
        <v>97</v>
      </c>
      <c r="F37" s="25">
        <v>5</v>
      </c>
      <c r="G37" s="25">
        <v>2.74</v>
      </c>
      <c r="H37" s="26">
        <v>1058</v>
      </c>
      <c r="I37" s="27">
        <f t="shared" ref="I37:I42" si="5">(H37+188.66)/411654</f>
        <v>3.0284170687033289E-3</v>
      </c>
      <c r="J37" s="27">
        <v>2.25</v>
      </c>
      <c r="K37" s="27">
        <f t="shared" ref="K37:K42" si="6">(I37/J37)*1000*250/1001.37</f>
        <v>0.33603042373096959</v>
      </c>
      <c r="L37" s="46">
        <f>AVERAGE(K37:K39)</f>
        <v>0.37466012803235754</v>
      </c>
      <c r="M37" s="46">
        <f>_xlfn.STDEV.P(K37:K39)</f>
        <v>6.1282466152138927E-2</v>
      </c>
    </row>
    <row r="38" spans="1:13" s="25" customFormat="1" ht="23.1" customHeight="1" x14ac:dyDescent="0.3">
      <c r="A38" s="25" t="s">
        <v>73</v>
      </c>
      <c r="B38" s="25" t="s">
        <v>19</v>
      </c>
      <c r="C38" s="25">
        <v>1</v>
      </c>
      <c r="D38" s="25">
        <v>25</v>
      </c>
      <c r="E38" s="25" t="s">
        <v>98</v>
      </c>
      <c r="F38" s="25">
        <v>5</v>
      </c>
      <c r="G38" s="25">
        <v>2.75</v>
      </c>
      <c r="H38" s="26">
        <v>1222</v>
      </c>
      <c r="I38" s="27">
        <f t="shared" si="5"/>
        <v>3.4268098937457188E-3</v>
      </c>
      <c r="J38" s="27">
        <v>2.6179999999999999</v>
      </c>
      <c r="K38" s="27">
        <f t="shared" si="6"/>
        <v>0.3267877757039051</v>
      </c>
      <c r="L38" s="46"/>
      <c r="M38" s="46"/>
    </row>
    <row r="39" spans="1:13" s="25" customFormat="1" ht="23.1" customHeight="1" x14ac:dyDescent="0.3">
      <c r="A39" s="25" t="s">
        <v>73</v>
      </c>
      <c r="B39" s="25" t="s">
        <v>19</v>
      </c>
      <c r="C39" s="25">
        <v>1</v>
      </c>
      <c r="D39" s="25">
        <v>25</v>
      </c>
      <c r="E39" s="25" t="s">
        <v>99</v>
      </c>
      <c r="F39" s="25">
        <v>5</v>
      </c>
      <c r="G39" s="25">
        <v>2.75</v>
      </c>
      <c r="H39" s="26">
        <v>1304</v>
      </c>
      <c r="I39" s="27">
        <f t="shared" si="5"/>
        <v>3.6260063062669135E-3</v>
      </c>
      <c r="J39" s="27">
        <v>1.9630000000000001</v>
      </c>
      <c r="K39" s="27">
        <f t="shared" si="6"/>
        <v>0.46116218466219783</v>
      </c>
      <c r="L39" s="46"/>
      <c r="M39" s="46"/>
    </row>
    <row r="40" spans="1:13" s="25" customFormat="1" ht="23.1" customHeight="1" x14ac:dyDescent="0.3">
      <c r="A40" s="25" t="s">
        <v>73</v>
      </c>
      <c r="B40" s="25" t="s">
        <v>27</v>
      </c>
      <c r="C40" s="25">
        <v>1</v>
      </c>
      <c r="D40" s="25">
        <v>25</v>
      </c>
      <c r="E40" s="25" t="s">
        <v>109</v>
      </c>
      <c r="F40" s="25">
        <v>5</v>
      </c>
      <c r="G40" s="25">
        <v>2.72</v>
      </c>
      <c r="H40" s="26">
        <v>261</v>
      </c>
      <c r="I40" s="27">
        <f t="shared" si="5"/>
        <v>1.0923251079790308E-3</v>
      </c>
      <c r="J40" s="27">
        <v>1.7785</v>
      </c>
      <c r="K40" s="27">
        <f t="shared" si="6"/>
        <v>0.15333577030660442</v>
      </c>
      <c r="L40" s="46">
        <f>AVERAGE(K40:K42)</f>
        <v>0.23424205824525188</v>
      </c>
      <c r="M40" s="46">
        <f>_xlfn.STDEV.P(K40:K42)</f>
        <v>5.7726258987005029E-2</v>
      </c>
    </row>
    <row r="41" spans="1:13" s="25" customFormat="1" ht="23.1" customHeight="1" x14ac:dyDescent="0.3">
      <c r="A41" s="25" t="s">
        <v>73</v>
      </c>
      <c r="B41" s="25" t="s">
        <v>27</v>
      </c>
      <c r="C41" s="25">
        <v>1</v>
      </c>
      <c r="D41" s="25">
        <v>25</v>
      </c>
      <c r="E41" s="25" t="s">
        <v>110</v>
      </c>
      <c r="F41" s="25">
        <v>5</v>
      </c>
      <c r="G41" s="25">
        <v>2.73</v>
      </c>
      <c r="H41" s="26">
        <v>290</v>
      </c>
      <c r="I41" s="27">
        <f t="shared" si="5"/>
        <v>1.1627726197243316E-3</v>
      </c>
      <c r="J41" s="27">
        <v>1.0944</v>
      </c>
      <c r="K41" s="27">
        <f t="shared" si="6"/>
        <v>0.26525534554491748</v>
      </c>
      <c r="L41" s="46"/>
      <c r="M41" s="46"/>
    </row>
    <row r="42" spans="1:13" s="25" customFormat="1" ht="23.1" customHeight="1" x14ac:dyDescent="0.3">
      <c r="A42" s="25" t="s">
        <v>73</v>
      </c>
      <c r="B42" s="25" t="s">
        <v>27</v>
      </c>
      <c r="C42" s="25">
        <v>1</v>
      </c>
      <c r="D42" s="25">
        <v>25</v>
      </c>
      <c r="E42" s="25" t="s">
        <v>111</v>
      </c>
      <c r="F42" s="25">
        <v>5</v>
      </c>
      <c r="G42" s="25">
        <v>2.71</v>
      </c>
      <c r="H42" s="26">
        <v>218</v>
      </c>
      <c r="I42" s="27">
        <f t="shared" si="5"/>
        <v>9.8786845263255062E-4</v>
      </c>
      <c r="J42" s="27">
        <v>0.86799999999999999</v>
      </c>
      <c r="K42" s="27">
        <f t="shared" si="6"/>
        <v>0.28413505888423368</v>
      </c>
      <c r="L42" s="46"/>
      <c r="M42" s="46"/>
    </row>
    <row r="43" spans="1:13" s="7" customFormat="1" ht="23.1" customHeight="1" x14ac:dyDescent="0.3">
      <c r="I43" s="8"/>
      <c r="J43" s="8"/>
      <c r="K43" s="8"/>
      <c r="L43" s="8"/>
    </row>
    <row r="44" spans="1:13" s="7" customFormat="1" ht="23.1" customHeight="1" x14ac:dyDescent="0.3">
      <c r="I44" s="8"/>
      <c r="J44" s="8"/>
      <c r="K44" s="8"/>
      <c r="L44" s="8"/>
    </row>
    <row r="45" spans="1:13" s="7" customFormat="1" ht="23.1" customHeight="1" x14ac:dyDescent="0.3">
      <c r="I45" s="8"/>
      <c r="J45" s="8"/>
      <c r="K45" s="8"/>
      <c r="L45" s="8"/>
    </row>
    <row r="48" spans="1:13" ht="23.1" customHeight="1" x14ac:dyDescent="0.3">
      <c r="I48" s="18"/>
    </row>
    <row r="49" spans="4:9" ht="23.1" customHeight="1" x14ac:dyDescent="0.3">
      <c r="I49" s="18"/>
    </row>
    <row r="50" spans="4:9" ht="23.1" customHeight="1" x14ac:dyDescent="0.3">
      <c r="I50" s="18"/>
    </row>
    <row r="51" spans="4:9" ht="23.1" customHeight="1" x14ac:dyDescent="0.3">
      <c r="I51" s="18"/>
    </row>
    <row r="52" spans="4:9" ht="23.1" customHeight="1" x14ac:dyDescent="0.3">
      <c r="I52" s="18"/>
    </row>
    <row r="53" spans="4:9" ht="23.1" customHeight="1" x14ac:dyDescent="0.3">
      <c r="I53" s="18"/>
    </row>
    <row r="55" spans="4:9" ht="23.1" customHeight="1" x14ac:dyDescent="0.3">
      <c r="D55" s="8"/>
    </row>
    <row r="56" spans="4:9" ht="23.1" customHeight="1" x14ac:dyDescent="0.3">
      <c r="D56" s="8"/>
    </row>
    <row r="57" spans="4:9" ht="23.1" customHeight="1" x14ac:dyDescent="0.3">
      <c r="D57" s="8"/>
    </row>
  </sheetData>
  <mergeCells count="18">
    <mergeCell ref="L25:L27"/>
    <mergeCell ref="M25:M27"/>
    <mergeCell ref="L28:L30"/>
    <mergeCell ref="M28:M30"/>
    <mergeCell ref="L31:L33"/>
    <mergeCell ref="M31:M33"/>
    <mergeCell ref="A17:A18"/>
    <mergeCell ref="B17:B18"/>
    <mergeCell ref="L19:L21"/>
    <mergeCell ref="M19:M21"/>
    <mergeCell ref="L22:L24"/>
    <mergeCell ref="M22:M24"/>
    <mergeCell ref="L37:L39"/>
    <mergeCell ref="L40:L42"/>
    <mergeCell ref="M34:M36"/>
    <mergeCell ref="M37:M39"/>
    <mergeCell ref="M40:M42"/>
    <mergeCell ref="L34:L36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1FEB-A6AE-422B-BB47-F8FE311231A0}">
  <dimension ref="A1:O37"/>
  <sheetViews>
    <sheetView tabSelected="1" zoomScale="55" zoomScaleNormal="55" workbookViewId="0"/>
  </sheetViews>
  <sheetFormatPr defaultColWidth="30.5546875" defaultRowHeight="23.1" customHeight="1" x14ac:dyDescent="0.3"/>
  <cols>
    <col min="1" max="2" width="30.5546875" style="3"/>
    <col min="3" max="3" width="32.5546875" style="3" customWidth="1"/>
    <col min="4" max="6" width="30.5546875" style="3"/>
    <col min="7" max="7" width="33.5546875" style="3" customWidth="1"/>
    <col min="8" max="8" width="30.5546875" style="3"/>
    <col min="9" max="9" width="50.5546875" style="3" customWidth="1"/>
    <col min="10" max="10" width="50.5546875" style="17" customWidth="1"/>
    <col min="11" max="11" width="57.33203125" style="3" customWidth="1"/>
    <col min="12" max="13" width="55.5546875" style="3" customWidth="1"/>
    <col min="14" max="16384" width="30.5546875" style="3"/>
  </cols>
  <sheetData>
    <row r="1" spans="1:15" ht="23.1" customHeight="1" x14ac:dyDescent="0.3">
      <c r="A1" s="28" t="s">
        <v>62</v>
      </c>
      <c r="B1" s="29"/>
      <c r="C1" s="29"/>
      <c r="D1" s="29"/>
      <c r="E1" s="1"/>
      <c r="F1" s="2"/>
      <c r="G1" s="2"/>
      <c r="H1" s="2"/>
      <c r="I1" s="2"/>
      <c r="J1" s="30"/>
      <c r="K1" s="2"/>
      <c r="L1" s="2"/>
      <c r="M1" s="2"/>
      <c r="N1" s="2"/>
      <c r="O1" s="2"/>
    </row>
    <row r="2" spans="1:15" ht="23.1" customHeight="1" x14ac:dyDescent="0.3">
      <c r="A2" s="28" t="s">
        <v>74</v>
      </c>
      <c r="B2" s="28" t="s">
        <v>4</v>
      </c>
      <c r="C2" s="28" t="s">
        <v>63</v>
      </c>
      <c r="D2" s="28" t="s">
        <v>64</v>
      </c>
      <c r="E2" s="2"/>
      <c r="I2" s="4"/>
      <c r="J2" s="16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H3" s="4"/>
      <c r="I3" s="4"/>
      <c r="J3" s="16"/>
      <c r="K3" s="4"/>
      <c r="L3" s="2"/>
      <c r="M3" s="2"/>
      <c r="N3" s="2"/>
      <c r="O3" s="2"/>
    </row>
    <row r="4" spans="1:15" ht="23.1" customHeight="1" x14ac:dyDescent="0.25">
      <c r="A4" s="11">
        <v>2.7279980000000001E-3</v>
      </c>
      <c r="B4" s="7">
        <v>5</v>
      </c>
      <c r="C4" s="12">
        <v>3.03</v>
      </c>
      <c r="D4" s="13">
        <v>248</v>
      </c>
      <c r="E4" s="5"/>
      <c r="F4" s="4"/>
      <c r="G4" s="2"/>
      <c r="H4" s="2"/>
      <c r="I4" s="2"/>
      <c r="J4" s="30"/>
    </row>
    <row r="5" spans="1:15" ht="23.1" customHeight="1" x14ac:dyDescent="0.25">
      <c r="A5" s="11">
        <v>5.4559949999999999E-3</v>
      </c>
      <c r="B5" s="7">
        <v>5</v>
      </c>
      <c r="C5" s="12">
        <v>3.04</v>
      </c>
      <c r="D5" s="13">
        <v>851</v>
      </c>
      <c r="E5" s="5"/>
      <c r="I5" s="6"/>
      <c r="J5" s="16"/>
      <c r="K5" s="4"/>
      <c r="L5" s="2"/>
      <c r="M5" s="2"/>
      <c r="N5" s="2"/>
      <c r="O5" s="2"/>
    </row>
    <row r="6" spans="1:15" ht="23.1" customHeight="1" x14ac:dyDescent="0.25">
      <c r="A6" s="11">
        <v>1.091199E-2</v>
      </c>
      <c r="B6" s="7">
        <v>5</v>
      </c>
      <c r="C6" s="12">
        <v>3.03</v>
      </c>
      <c r="D6" s="13">
        <v>2618</v>
      </c>
      <c r="E6" s="5"/>
      <c r="I6" s="6"/>
      <c r="J6" s="16"/>
      <c r="K6" s="4"/>
      <c r="L6" s="2"/>
      <c r="M6" s="2"/>
      <c r="N6" s="2"/>
      <c r="O6" s="2"/>
    </row>
    <row r="7" spans="1:15" ht="23.1" customHeight="1" x14ac:dyDescent="0.25">
      <c r="A7" s="11">
        <v>2.182398E-2</v>
      </c>
      <c r="B7" s="7">
        <v>5</v>
      </c>
      <c r="C7" s="12">
        <v>3.02</v>
      </c>
      <c r="D7" s="13">
        <v>7092</v>
      </c>
      <c r="E7" s="5"/>
      <c r="I7" s="6"/>
      <c r="J7" s="16"/>
      <c r="K7" s="4"/>
      <c r="L7" s="2"/>
      <c r="M7" s="2"/>
      <c r="N7" s="2"/>
      <c r="O7" s="2"/>
    </row>
    <row r="8" spans="1:15" ht="23.1" customHeight="1" x14ac:dyDescent="0.25">
      <c r="A8" s="11">
        <v>4.3647960999999999E-2</v>
      </c>
      <c r="B8" s="7">
        <v>5</v>
      </c>
      <c r="C8" s="12">
        <v>3.05</v>
      </c>
      <c r="D8" s="13">
        <v>10526</v>
      </c>
      <c r="E8" s="5"/>
      <c r="I8" s="6"/>
      <c r="J8" s="16"/>
      <c r="K8" s="4"/>
      <c r="L8" s="2"/>
      <c r="M8" s="2"/>
      <c r="N8" s="2"/>
      <c r="O8" s="2"/>
    </row>
    <row r="9" spans="1:15" ht="23.1" customHeight="1" x14ac:dyDescent="0.25">
      <c r="A9" s="11">
        <v>8.7295921999999998E-2</v>
      </c>
      <c r="B9" s="7">
        <v>5</v>
      </c>
      <c r="C9" s="12">
        <v>3.03</v>
      </c>
      <c r="D9" s="13">
        <v>21277</v>
      </c>
      <c r="E9" s="5"/>
      <c r="I9" s="6"/>
      <c r="J9" s="16"/>
      <c r="K9" s="4"/>
      <c r="L9" s="2"/>
      <c r="M9" s="2"/>
      <c r="N9" s="2"/>
      <c r="O9" s="2"/>
    </row>
    <row r="10" spans="1:15" ht="23.1" customHeight="1" x14ac:dyDescent="0.3">
      <c r="A10" s="11">
        <v>0.174591844</v>
      </c>
      <c r="B10" s="7">
        <v>5</v>
      </c>
      <c r="C10" s="15">
        <v>3.03</v>
      </c>
      <c r="D10" s="23">
        <v>45999</v>
      </c>
      <c r="E10" s="5"/>
      <c r="I10" s="6"/>
      <c r="J10" s="16"/>
      <c r="K10" s="4"/>
      <c r="L10" s="2"/>
      <c r="M10" s="2"/>
      <c r="N10" s="2"/>
      <c r="O10" s="2"/>
    </row>
    <row r="11" spans="1:15" ht="23.1" customHeight="1" x14ac:dyDescent="0.3">
      <c r="B11" s="7"/>
      <c r="C11" s="2"/>
      <c r="D11" s="2"/>
      <c r="E11" s="2"/>
      <c r="F11" s="4"/>
      <c r="G11" s="4"/>
      <c r="H11" s="4"/>
      <c r="I11" s="6"/>
      <c r="J11" s="16"/>
      <c r="K11" s="4"/>
      <c r="L11" s="2"/>
      <c r="M11" s="2"/>
      <c r="N11" s="2"/>
      <c r="O11" s="2"/>
    </row>
    <row r="12" spans="1:15" ht="23.1" customHeight="1" x14ac:dyDescent="0.3">
      <c r="B12" s="7"/>
      <c r="C12" s="2"/>
      <c r="D12" s="2"/>
      <c r="E12" s="2"/>
      <c r="F12" s="4"/>
      <c r="G12" s="4" t="s">
        <v>3</v>
      </c>
      <c r="H12" s="4"/>
      <c r="I12" s="4"/>
      <c r="J12" s="16"/>
      <c r="K12" s="4"/>
      <c r="L12" s="2"/>
      <c r="M12" s="2"/>
      <c r="N12" s="2"/>
      <c r="O12" s="2"/>
    </row>
    <row r="13" spans="1:15" ht="23.1" customHeight="1" x14ac:dyDescent="0.3">
      <c r="F13" s="4"/>
      <c r="G13" s="4"/>
      <c r="H13" s="4"/>
      <c r="I13" s="4"/>
      <c r="J13" s="16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16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E15" s="2"/>
      <c r="F15" s="4"/>
      <c r="G15" s="4"/>
      <c r="H15" s="4"/>
      <c r="I15" s="4"/>
      <c r="J15" s="16"/>
      <c r="K15" s="4"/>
      <c r="L15" s="2"/>
      <c r="M15" s="2"/>
      <c r="N15" s="2"/>
      <c r="O15" s="2"/>
    </row>
    <row r="16" spans="1:15" ht="23.1" customHeight="1" x14ac:dyDescent="0.3">
      <c r="A16" s="19" t="s">
        <v>65</v>
      </c>
      <c r="B16" s="19"/>
      <c r="C16" s="20"/>
      <c r="D16" s="20"/>
      <c r="E16" s="20"/>
      <c r="F16" s="21"/>
      <c r="G16" s="21"/>
      <c r="H16" s="21"/>
      <c r="I16" s="21"/>
      <c r="J16" s="31"/>
      <c r="K16" s="21"/>
      <c r="L16" s="20"/>
      <c r="M16" s="20"/>
      <c r="N16" s="2"/>
      <c r="O16" s="2"/>
    </row>
    <row r="17" spans="1:13" s="9" customFormat="1" ht="23.1" customHeight="1" x14ac:dyDescent="0.3">
      <c r="A17" s="43" t="s">
        <v>24</v>
      </c>
      <c r="B17" s="43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63</v>
      </c>
      <c r="H17" s="22" t="s">
        <v>64</v>
      </c>
      <c r="I17" s="22" t="s">
        <v>66</v>
      </c>
      <c r="J17" s="32" t="s">
        <v>34</v>
      </c>
      <c r="K17" s="22" t="s">
        <v>67</v>
      </c>
      <c r="L17" s="22" t="s">
        <v>69</v>
      </c>
      <c r="M17" s="22" t="s">
        <v>70</v>
      </c>
    </row>
    <row r="18" spans="1:13" s="9" customFormat="1" ht="23.1" customHeight="1" x14ac:dyDescent="0.3">
      <c r="A18" s="43"/>
      <c r="B18" s="43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32" t="s">
        <v>75</v>
      </c>
      <c r="K18" s="22" t="s">
        <v>68</v>
      </c>
      <c r="L18" s="22" t="s">
        <v>68</v>
      </c>
      <c r="M18" s="22" t="s">
        <v>68</v>
      </c>
    </row>
    <row r="19" spans="1:13" s="7" customFormat="1" ht="23.1" customHeight="1" x14ac:dyDescent="0.25">
      <c r="A19" s="7" t="s">
        <v>26</v>
      </c>
      <c r="B19" s="7" t="s">
        <v>27</v>
      </c>
      <c r="C19" s="7">
        <v>1</v>
      </c>
      <c r="D19" s="7">
        <v>25</v>
      </c>
      <c r="E19" s="7" t="s">
        <v>112</v>
      </c>
      <c r="F19" s="7">
        <v>5</v>
      </c>
      <c r="G19" s="7">
        <v>3.04</v>
      </c>
      <c r="H19" s="24">
        <v>2959</v>
      </c>
      <c r="I19" s="8">
        <f t="shared" ref="I19:I24" si="0">(H19+299.43)/261814</f>
        <v>1.2445591144858563E-2</v>
      </c>
      <c r="J19" s="8">
        <v>1.05175</v>
      </c>
      <c r="K19" s="8">
        <f>(I19/J19)*1000*250/1263.52</f>
        <v>2.3413206579567536</v>
      </c>
      <c r="L19" s="44">
        <f>AVERAGE(K19:K21)</f>
        <v>2.230931324545351</v>
      </c>
      <c r="M19" s="44">
        <f>_xlfn.STDEV.P(K19:K21)</f>
        <v>0.35249106893120541</v>
      </c>
    </row>
    <row r="20" spans="1:13" s="7" customFormat="1" ht="23.1" customHeight="1" x14ac:dyDescent="0.25">
      <c r="A20" s="7" t="s">
        <v>26</v>
      </c>
      <c r="B20" s="7" t="s">
        <v>27</v>
      </c>
      <c r="C20" s="7">
        <v>1</v>
      </c>
      <c r="D20" s="7">
        <v>25</v>
      </c>
      <c r="E20" s="7" t="s">
        <v>113</v>
      </c>
      <c r="F20" s="7">
        <v>5</v>
      </c>
      <c r="G20" s="7">
        <v>3.05</v>
      </c>
      <c r="H20" s="24">
        <v>2412</v>
      </c>
      <c r="I20" s="8">
        <f t="shared" si="0"/>
        <v>1.0356321663471012E-2</v>
      </c>
      <c r="J20" s="8">
        <v>1.1677500000000001</v>
      </c>
      <c r="K20" s="8">
        <f t="shared" ref="K20:K24" si="1">(I20/J20)*1000*250/1263.52</f>
        <v>1.754743098724862</v>
      </c>
      <c r="L20" s="44"/>
      <c r="M20" s="44"/>
    </row>
    <row r="21" spans="1:13" s="7" customFormat="1" ht="23.1" customHeight="1" x14ac:dyDescent="0.25">
      <c r="A21" s="7" t="s">
        <v>26</v>
      </c>
      <c r="B21" s="7" t="s">
        <v>27</v>
      </c>
      <c r="C21" s="7">
        <v>1</v>
      </c>
      <c r="D21" s="7">
        <v>25</v>
      </c>
      <c r="E21" s="7" t="s">
        <v>114</v>
      </c>
      <c r="F21" s="7">
        <v>5</v>
      </c>
      <c r="G21" s="7">
        <v>3.04</v>
      </c>
      <c r="H21" s="24">
        <v>3394</v>
      </c>
      <c r="I21" s="8">
        <f t="shared" si="0"/>
        <v>1.4107076015797474E-2</v>
      </c>
      <c r="J21" s="8">
        <v>1.0749</v>
      </c>
      <c r="K21" s="8">
        <f t="shared" si="1"/>
        <v>2.5967302169544375</v>
      </c>
      <c r="L21" s="44"/>
      <c r="M21" s="44"/>
    </row>
    <row r="22" spans="1:13" s="7" customFormat="1" ht="23.1" customHeight="1" x14ac:dyDescent="0.3">
      <c r="A22" s="7" t="s">
        <v>73</v>
      </c>
      <c r="B22" s="7" t="s">
        <v>27</v>
      </c>
      <c r="C22" s="7">
        <v>1</v>
      </c>
      <c r="D22" s="7">
        <v>25</v>
      </c>
      <c r="E22" s="7" t="s">
        <v>109</v>
      </c>
      <c r="F22" s="7">
        <v>5</v>
      </c>
      <c r="G22" s="7">
        <v>3.05</v>
      </c>
      <c r="H22" s="15">
        <v>493</v>
      </c>
      <c r="I22" s="8">
        <f t="shared" si="0"/>
        <v>3.0266907040876348E-3</v>
      </c>
      <c r="J22" s="8">
        <v>1.7785</v>
      </c>
      <c r="K22" s="8">
        <f t="shared" si="1"/>
        <v>0.33672244123529926</v>
      </c>
      <c r="L22" s="44">
        <f>AVERAGE(K22:K24)</f>
        <v>0.38235169514638351</v>
      </c>
      <c r="M22" s="44">
        <f>_xlfn.STDEV.P(K22:K24)</f>
        <v>5.4663225236526954E-2</v>
      </c>
    </row>
    <row r="23" spans="1:13" s="7" customFormat="1" ht="23.1" customHeight="1" x14ac:dyDescent="0.3">
      <c r="A23" s="7" t="s">
        <v>73</v>
      </c>
      <c r="B23" s="7" t="s">
        <v>27</v>
      </c>
      <c r="C23" s="7">
        <v>1</v>
      </c>
      <c r="D23" s="7">
        <v>25</v>
      </c>
      <c r="E23" s="7" t="s">
        <v>110</v>
      </c>
      <c r="F23" s="7">
        <v>5</v>
      </c>
      <c r="G23" s="7">
        <v>3.05</v>
      </c>
      <c r="H23" s="15">
        <v>253</v>
      </c>
      <c r="I23" s="8">
        <f t="shared" si="0"/>
        <v>2.1100093959834083E-3</v>
      </c>
      <c r="J23" s="8">
        <v>1.1890000000000001</v>
      </c>
      <c r="K23" s="8">
        <f t="shared" si="1"/>
        <v>0.35112392503696144</v>
      </c>
      <c r="L23" s="44"/>
      <c r="M23" s="44"/>
    </row>
    <row r="24" spans="1:13" s="7" customFormat="1" ht="23.1" customHeight="1" x14ac:dyDescent="0.3">
      <c r="A24" s="7" t="s">
        <v>73</v>
      </c>
      <c r="B24" s="7" t="s">
        <v>27</v>
      </c>
      <c r="C24" s="7">
        <v>1</v>
      </c>
      <c r="D24" s="7">
        <v>25</v>
      </c>
      <c r="E24" s="7" t="s">
        <v>111</v>
      </c>
      <c r="F24" s="7">
        <v>5</v>
      </c>
      <c r="G24" s="7">
        <v>3.04</v>
      </c>
      <c r="H24" s="15">
        <v>228</v>
      </c>
      <c r="I24" s="8">
        <f t="shared" si="0"/>
        <v>2.0145217597225514E-3</v>
      </c>
      <c r="J24" s="8">
        <v>0.86799999999999999</v>
      </c>
      <c r="K24" s="8">
        <f t="shared" si="1"/>
        <v>0.45920871916688988</v>
      </c>
      <c r="L24" s="44"/>
      <c r="M24" s="44"/>
    </row>
    <row r="29" spans="1:13" ht="23.1" customHeight="1" x14ac:dyDescent="0.3">
      <c r="H29" s="7"/>
    </row>
    <row r="30" spans="1:13" ht="23.1" customHeight="1" x14ac:dyDescent="0.3">
      <c r="H30" s="7"/>
    </row>
    <row r="31" spans="1:13" ht="23.1" customHeight="1" x14ac:dyDescent="0.3">
      <c r="H31" s="7"/>
    </row>
    <row r="32" spans="1:13" ht="23.1" customHeight="1" x14ac:dyDescent="0.3">
      <c r="H32" s="8"/>
    </row>
    <row r="33" spans="8:8" ht="23.1" customHeight="1" x14ac:dyDescent="0.3">
      <c r="H33" s="8"/>
    </row>
    <row r="34" spans="8:8" ht="23.1" customHeight="1" x14ac:dyDescent="0.3">
      <c r="H34" s="8"/>
    </row>
    <row r="35" spans="8:8" ht="23.1" customHeight="1" x14ac:dyDescent="0.3">
      <c r="H35" s="8"/>
    </row>
    <row r="36" spans="8:8" ht="23.1" customHeight="1" x14ac:dyDescent="0.3">
      <c r="H36" s="8"/>
    </row>
    <row r="37" spans="8:8" ht="23.1" customHeight="1" x14ac:dyDescent="0.3">
      <c r="H37" s="8"/>
    </row>
  </sheetData>
  <mergeCells count="6">
    <mergeCell ref="A17:A18"/>
    <mergeCell ref="B17:B18"/>
    <mergeCell ref="L19:L21"/>
    <mergeCell ref="M19:M21"/>
    <mergeCell ref="L22:L24"/>
    <mergeCell ref="M22:M24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98CD-6D19-4062-966A-73B311338B7C}">
  <dimension ref="A1:O27"/>
  <sheetViews>
    <sheetView topLeftCell="D1" zoomScale="55" zoomScaleNormal="55" workbookViewId="0">
      <selection activeCell="K19" sqref="K19"/>
    </sheetView>
  </sheetViews>
  <sheetFormatPr defaultColWidth="30.5546875" defaultRowHeight="23.1" customHeight="1" x14ac:dyDescent="0.3"/>
  <cols>
    <col min="1" max="6" width="30.5546875" style="3"/>
    <col min="7" max="7" width="33.5546875" style="3" customWidth="1"/>
    <col min="8" max="8" width="30.5546875" style="3"/>
    <col min="9" max="10" width="50.5546875" style="3" customWidth="1"/>
    <col min="11" max="11" width="57.33203125" style="3" customWidth="1"/>
    <col min="12" max="13" width="55.5546875" style="3" customWidth="1"/>
    <col min="14" max="16384" width="30.5546875" style="3"/>
  </cols>
  <sheetData>
    <row r="1" spans="1:15" ht="23.1" customHeight="1" x14ac:dyDescent="0.3">
      <c r="A1" s="28" t="s">
        <v>11</v>
      </c>
      <c r="B1" s="29"/>
      <c r="C1" s="29"/>
      <c r="D1" s="29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1" customHeight="1" x14ac:dyDescent="0.3">
      <c r="A2" s="28" t="s">
        <v>32</v>
      </c>
      <c r="B2" s="28" t="s">
        <v>4</v>
      </c>
      <c r="C2" s="28" t="s">
        <v>12</v>
      </c>
      <c r="D2" s="28" t="s">
        <v>13</v>
      </c>
      <c r="E2" s="2"/>
      <c r="I2" s="4"/>
      <c r="J2" s="4"/>
      <c r="K2" s="4"/>
      <c r="L2" s="2"/>
      <c r="M2" s="2"/>
      <c r="N2" s="2"/>
      <c r="O2" s="2"/>
    </row>
    <row r="3" spans="1:15" ht="23.1" customHeight="1" x14ac:dyDescent="0.3">
      <c r="A3" s="28" t="s">
        <v>8</v>
      </c>
      <c r="B3" s="28" t="s">
        <v>5</v>
      </c>
      <c r="C3" s="28" t="s">
        <v>6</v>
      </c>
      <c r="D3" s="28" t="s">
        <v>0</v>
      </c>
      <c r="I3" s="4"/>
      <c r="J3" s="4"/>
      <c r="K3" s="4"/>
      <c r="L3" s="2"/>
      <c r="M3" s="2"/>
      <c r="N3" s="2"/>
      <c r="O3" s="2"/>
    </row>
    <row r="4" spans="1:15" ht="23.1" customHeight="1" x14ac:dyDescent="0.25">
      <c r="A4" s="12">
        <v>2.8530000000000001E-3</v>
      </c>
      <c r="B4" s="7">
        <v>5</v>
      </c>
      <c r="C4" s="12">
        <v>3.12</v>
      </c>
      <c r="D4" s="13">
        <v>5528</v>
      </c>
      <c r="E4" s="5"/>
      <c r="I4" s="6"/>
      <c r="J4" s="4"/>
      <c r="K4" s="4"/>
      <c r="L4" s="2"/>
      <c r="M4" s="2"/>
      <c r="N4" s="2"/>
      <c r="O4" s="2"/>
    </row>
    <row r="5" spans="1:15" ht="23.1" customHeight="1" x14ac:dyDescent="0.25">
      <c r="A5" s="12">
        <f t="shared" ref="A5:A10" si="0">A4*2</f>
        <v>5.7060000000000001E-3</v>
      </c>
      <c r="B5" s="7">
        <v>5</v>
      </c>
      <c r="C5" s="12">
        <v>3.12</v>
      </c>
      <c r="D5" s="13">
        <v>9728</v>
      </c>
      <c r="E5" s="5"/>
      <c r="I5" s="6"/>
      <c r="J5" s="4"/>
      <c r="K5" s="4"/>
      <c r="L5" s="2"/>
      <c r="M5" s="2"/>
      <c r="N5" s="2"/>
      <c r="O5" s="2"/>
    </row>
    <row r="6" spans="1:15" ht="23.1" customHeight="1" x14ac:dyDescent="0.25">
      <c r="A6" s="12">
        <f t="shared" si="0"/>
        <v>1.1412E-2</v>
      </c>
      <c r="B6" s="7">
        <v>5</v>
      </c>
      <c r="C6" s="12">
        <v>3.13</v>
      </c>
      <c r="D6" s="13">
        <v>20888</v>
      </c>
      <c r="E6" s="5"/>
      <c r="I6" s="6"/>
      <c r="J6" s="4"/>
      <c r="K6" s="4"/>
      <c r="L6" s="2"/>
      <c r="M6" s="2"/>
      <c r="N6" s="2"/>
      <c r="O6" s="2"/>
    </row>
    <row r="7" spans="1:15" ht="23.1" customHeight="1" x14ac:dyDescent="0.25">
      <c r="A7" s="12">
        <f t="shared" si="0"/>
        <v>2.2824000000000001E-2</v>
      </c>
      <c r="B7" s="7">
        <v>5</v>
      </c>
      <c r="C7" s="12">
        <v>3.11</v>
      </c>
      <c r="D7" s="13">
        <v>44310</v>
      </c>
      <c r="E7" s="5"/>
      <c r="I7" s="6"/>
      <c r="J7" s="4"/>
      <c r="K7" s="4"/>
      <c r="L7" s="2"/>
      <c r="M7" s="2"/>
      <c r="N7" s="2"/>
      <c r="O7" s="2"/>
    </row>
    <row r="8" spans="1:15" ht="23.1" customHeight="1" x14ac:dyDescent="0.25">
      <c r="A8" s="12">
        <f t="shared" si="0"/>
        <v>4.5648000000000001E-2</v>
      </c>
      <c r="B8" s="7">
        <v>5</v>
      </c>
      <c r="C8" s="12">
        <v>3.12</v>
      </c>
      <c r="D8" s="13">
        <v>73882</v>
      </c>
      <c r="E8" s="5"/>
      <c r="I8" s="6"/>
      <c r="J8" s="4"/>
      <c r="K8" s="4"/>
      <c r="L8" s="2"/>
      <c r="M8" s="2"/>
      <c r="N8" s="2"/>
      <c r="O8" s="2"/>
    </row>
    <row r="9" spans="1:15" ht="23.1" customHeight="1" x14ac:dyDescent="0.25">
      <c r="A9" s="12">
        <f t="shared" si="0"/>
        <v>9.1296000000000002E-2</v>
      </c>
      <c r="B9" s="7">
        <v>5</v>
      </c>
      <c r="C9" s="12">
        <v>3.11</v>
      </c>
      <c r="D9" s="13">
        <v>138163</v>
      </c>
      <c r="E9" s="5"/>
      <c r="I9" s="6"/>
      <c r="J9" s="4"/>
      <c r="K9" s="4"/>
      <c r="L9" s="2"/>
      <c r="M9" s="2"/>
      <c r="N9" s="2"/>
      <c r="O9" s="2"/>
    </row>
    <row r="10" spans="1:15" ht="23.1" customHeight="1" x14ac:dyDescent="0.25">
      <c r="A10" s="12">
        <f t="shared" si="0"/>
        <v>0.182592</v>
      </c>
      <c r="B10" s="7">
        <v>5</v>
      </c>
      <c r="C10" s="12">
        <v>3.11</v>
      </c>
      <c r="D10" s="13">
        <v>337596</v>
      </c>
      <c r="E10" s="5"/>
      <c r="I10" s="6"/>
      <c r="J10" s="4"/>
      <c r="K10" s="4"/>
      <c r="L10" s="2"/>
      <c r="M10" s="2"/>
      <c r="N10" s="2"/>
      <c r="O10" s="2"/>
    </row>
    <row r="11" spans="1:15" ht="23.1" customHeight="1" x14ac:dyDescent="0.3">
      <c r="A11" s="11"/>
      <c r="B11" s="11"/>
      <c r="C11" s="11"/>
      <c r="D11" s="11"/>
      <c r="E11" s="5"/>
      <c r="F11" s="4"/>
      <c r="G11" s="4"/>
      <c r="H11" s="4"/>
      <c r="I11" s="6"/>
      <c r="J11" s="4"/>
      <c r="K11" s="4"/>
      <c r="L11" s="2"/>
      <c r="M11" s="2"/>
      <c r="N11" s="2"/>
      <c r="O11" s="2"/>
    </row>
    <row r="12" spans="1:15" ht="23.1" customHeight="1" x14ac:dyDescent="0.3">
      <c r="A12" s="2"/>
      <c r="B12" s="2"/>
      <c r="C12" s="2"/>
      <c r="D12" s="2"/>
      <c r="E12" s="2"/>
      <c r="F12" s="4"/>
      <c r="G12" s="4" t="s">
        <v>3</v>
      </c>
      <c r="H12" s="4"/>
      <c r="I12" s="4"/>
      <c r="J12" s="4"/>
      <c r="K12" s="4"/>
      <c r="L12" s="2"/>
      <c r="M12" s="2"/>
      <c r="N12" s="2"/>
      <c r="O12" s="2"/>
    </row>
    <row r="13" spans="1:15" ht="23.1" customHeight="1" x14ac:dyDescent="0.3">
      <c r="A13" s="2"/>
      <c r="B13" s="2"/>
      <c r="C13" s="2"/>
      <c r="D13" s="2"/>
      <c r="E13" s="2"/>
      <c r="F13" s="4"/>
      <c r="G13" s="4"/>
      <c r="H13" s="4"/>
      <c r="I13" s="4"/>
      <c r="J13" s="4"/>
      <c r="K13" s="4"/>
      <c r="L13" s="2"/>
      <c r="M13" s="2"/>
      <c r="N13" s="2"/>
      <c r="O13" s="2"/>
    </row>
    <row r="14" spans="1:15" ht="23.1" customHeight="1" x14ac:dyDescent="0.3">
      <c r="A14" s="2"/>
      <c r="B14" s="2"/>
      <c r="C14" s="2"/>
      <c r="D14" s="2"/>
      <c r="E14" s="2"/>
      <c r="F14" s="4"/>
      <c r="G14" s="4"/>
      <c r="H14" s="4"/>
      <c r="I14" s="4"/>
      <c r="J14" s="4"/>
      <c r="K14" s="4"/>
      <c r="L14" s="2"/>
      <c r="M14" s="2"/>
      <c r="N14" s="2"/>
      <c r="O14" s="2"/>
    </row>
    <row r="15" spans="1:15" ht="23.1" customHeight="1" x14ac:dyDescent="0.3">
      <c r="A15" s="2"/>
      <c r="B15" s="2"/>
      <c r="D15" s="2"/>
      <c r="E15" s="2"/>
      <c r="F15" s="4"/>
      <c r="G15" s="4"/>
      <c r="H15" s="4"/>
      <c r="I15" s="4"/>
      <c r="J15" s="4"/>
      <c r="K15" s="4"/>
      <c r="L15" s="2"/>
      <c r="M15" s="2"/>
      <c r="N15" s="2"/>
      <c r="O15" s="2"/>
    </row>
    <row r="16" spans="1:15" ht="23.1" customHeight="1" x14ac:dyDescent="0.3">
      <c r="A16" s="19" t="s">
        <v>33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0"/>
      <c r="M16" s="20"/>
      <c r="N16" s="2"/>
      <c r="O16" s="2"/>
    </row>
    <row r="17" spans="1:13" s="9" customFormat="1" ht="23.1" customHeight="1" x14ac:dyDescent="0.3">
      <c r="A17" s="43" t="s">
        <v>24</v>
      </c>
      <c r="B17" s="43" t="s">
        <v>16</v>
      </c>
      <c r="C17" s="22" t="s">
        <v>18</v>
      </c>
      <c r="D17" s="22" t="s">
        <v>17</v>
      </c>
      <c r="E17" s="22" t="s">
        <v>25</v>
      </c>
      <c r="F17" s="22" t="s">
        <v>4</v>
      </c>
      <c r="G17" s="22" t="s">
        <v>12</v>
      </c>
      <c r="H17" s="22" t="s">
        <v>13</v>
      </c>
      <c r="I17" s="22" t="s">
        <v>14</v>
      </c>
      <c r="J17" s="22" t="s">
        <v>34</v>
      </c>
      <c r="K17" s="22" t="s">
        <v>35</v>
      </c>
      <c r="L17" s="22" t="s">
        <v>36</v>
      </c>
      <c r="M17" s="22" t="s">
        <v>37</v>
      </c>
    </row>
    <row r="18" spans="1:13" s="9" customFormat="1" ht="23.1" customHeight="1" x14ac:dyDescent="0.3">
      <c r="A18" s="43"/>
      <c r="B18" s="43"/>
      <c r="C18" s="22" t="s">
        <v>21</v>
      </c>
      <c r="D18" s="22" t="s">
        <v>22</v>
      </c>
      <c r="E18" s="22"/>
      <c r="F18" s="22" t="s">
        <v>5</v>
      </c>
      <c r="G18" s="22" t="s">
        <v>6</v>
      </c>
      <c r="H18" s="22" t="s">
        <v>0</v>
      </c>
      <c r="I18" s="22" t="s">
        <v>8</v>
      </c>
      <c r="J18" s="22" t="s">
        <v>75</v>
      </c>
      <c r="K18" s="22" t="s">
        <v>15</v>
      </c>
      <c r="L18" s="22" t="s">
        <v>15</v>
      </c>
      <c r="M18" s="22" t="s">
        <v>15</v>
      </c>
    </row>
    <row r="19" spans="1:13" s="7" customFormat="1" ht="23.1" customHeight="1" x14ac:dyDescent="0.25">
      <c r="A19" s="7" t="s">
        <v>23</v>
      </c>
      <c r="B19" s="7" t="s">
        <v>20</v>
      </c>
      <c r="C19" s="7">
        <v>1</v>
      </c>
      <c r="D19" s="7">
        <v>10</v>
      </c>
      <c r="E19" s="7" t="s">
        <v>100</v>
      </c>
      <c r="F19" s="7">
        <v>5</v>
      </c>
      <c r="G19" s="7">
        <v>3.12</v>
      </c>
      <c r="H19" s="24">
        <v>120384</v>
      </c>
      <c r="I19" s="8">
        <f>(H19+3324.16)/1803224.36</f>
        <v>6.8603864690470348E-2</v>
      </c>
      <c r="J19" s="8">
        <v>7.2024999999999997</v>
      </c>
      <c r="K19" s="8">
        <f>(I19/J19)*1000*250/1298.6</f>
        <v>1.8337069240259531</v>
      </c>
      <c r="L19" s="44">
        <f>AVERAGE(K19:K21)</f>
        <v>2.0377518387367868</v>
      </c>
      <c r="M19" s="44">
        <f>_xlfn.STDEV.P(K19:K21)</f>
        <v>0.40526761406383799</v>
      </c>
    </row>
    <row r="20" spans="1:13" s="7" customFormat="1" ht="23.1" customHeight="1" x14ac:dyDescent="0.25">
      <c r="A20" s="7" t="s">
        <v>23</v>
      </c>
      <c r="B20" s="7" t="s">
        <v>20</v>
      </c>
      <c r="C20" s="7">
        <v>1</v>
      </c>
      <c r="D20" s="7">
        <v>10</v>
      </c>
      <c r="E20" s="7" t="s">
        <v>101</v>
      </c>
      <c r="F20" s="7">
        <v>5</v>
      </c>
      <c r="G20" s="7">
        <v>3.12</v>
      </c>
      <c r="H20" s="24">
        <v>145181</v>
      </c>
      <c r="I20" s="8">
        <f t="shared" ref="I20:I24" si="1">(H20+3324.16)/1803224.36</f>
        <v>8.2355342626360697E-2</v>
      </c>
      <c r="J20" s="8">
        <v>6.0895000000000001</v>
      </c>
      <c r="K20" s="8">
        <f t="shared" ref="K20:K24" si="2">(I20/J20)*1000*250/1298.6</f>
        <v>2.603602942360391</v>
      </c>
      <c r="L20" s="44"/>
      <c r="M20" s="44"/>
    </row>
    <row r="21" spans="1:13" s="7" customFormat="1" ht="23.1" customHeight="1" x14ac:dyDescent="0.25">
      <c r="A21" s="7" t="s">
        <v>23</v>
      </c>
      <c r="B21" s="7" t="s">
        <v>20</v>
      </c>
      <c r="C21" s="7">
        <v>1</v>
      </c>
      <c r="D21" s="7">
        <v>10</v>
      </c>
      <c r="E21" s="7" t="s">
        <v>102</v>
      </c>
      <c r="F21" s="7">
        <v>5</v>
      </c>
      <c r="G21" s="7">
        <v>3.12</v>
      </c>
      <c r="H21" s="24">
        <v>105628</v>
      </c>
      <c r="I21" s="8">
        <f t="shared" si="1"/>
        <v>6.0420745425156075E-2</v>
      </c>
      <c r="J21" s="8">
        <v>6.9405000000000001</v>
      </c>
      <c r="K21" s="8">
        <f t="shared" si="2"/>
        <v>1.6759456498240168</v>
      </c>
      <c r="L21" s="44"/>
      <c r="M21" s="44"/>
    </row>
    <row r="22" spans="1:13" s="7" customFormat="1" ht="23.1" customHeight="1" x14ac:dyDescent="0.3">
      <c r="A22" s="7" t="s">
        <v>72</v>
      </c>
      <c r="B22" s="7" t="s">
        <v>20</v>
      </c>
      <c r="C22" s="7">
        <v>1</v>
      </c>
      <c r="D22" s="7">
        <v>10</v>
      </c>
      <c r="E22" s="7" t="s">
        <v>103</v>
      </c>
      <c r="F22" s="7">
        <v>5</v>
      </c>
      <c r="G22" s="7">
        <v>3.09</v>
      </c>
      <c r="H22" s="15">
        <v>5912</v>
      </c>
      <c r="I22" s="8">
        <f t="shared" si="1"/>
        <v>5.1220248599569713E-3</v>
      </c>
      <c r="J22" s="8">
        <v>2.9369999999999998</v>
      </c>
      <c r="K22" s="8">
        <f t="shared" si="2"/>
        <v>0.33573942756017</v>
      </c>
      <c r="L22" s="44">
        <f>AVERAGE(K22:K24)</f>
        <v>0.37697713898981933</v>
      </c>
      <c r="M22" s="44">
        <f>_xlfn.STDEV.P(K22:K24)</f>
        <v>3.7070047754428681E-2</v>
      </c>
    </row>
    <row r="23" spans="1:13" s="7" customFormat="1" ht="23.1" customHeight="1" x14ac:dyDescent="0.3">
      <c r="A23" s="7" t="s">
        <v>72</v>
      </c>
      <c r="B23" s="7" t="s">
        <v>20</v>
      </c>
      <c r="C23" s="7">
        <v>1</v>
      </c>
      <c r="D23" s="7">
        <v>10</v>
      </c>
      <c r="E23" s="7" t="s">
        <v>104</v>
      </c>
      <c r="F23" s="7">
        <v>5</v>
      </c>
      <c r="G23" s="7">
        <v>3.12</v>
      </c>
      <c r="H23" s="15">
        <v>5669</v>
      </c>
      <c r="I23" s="8">
        <f t="shared" si="1"/>
        <v>4.987266254544165E-3</v>
      </c>
      <c r="J23" s="8">
        <v>2.5979999999999999</v>
      </c>
      <c r="K23" s="8">
        <f t="shared" si="2"/>
        <v>0.36956260340414016</v>
      </c>
      <c r="L23" s="44"/>
      <c r="M23" s="44"/>
    </row>
    <row r="24" spans="1:13" s="7" customFormat="1" ht="23.1" customHeight="1" x14ac:dyDescent="0.3">
      <c r="A24" s="7" t="s">
        <v>72</v>
      </c>
      <c r="B24" s="7" t="s">
        <v>20</v>
      </c>
      <c r="C24" s="7">
        <v>1</v>
      </c>
      <c r="D24" s="7">
        <v>10</v>
      </c>
      <c r="E24" s="7" t="s">
        <v>105</v>
      </c>
      <c r="F24" s="7">
        <v>5</v>
      </c>
      <c r="G24" s="7">
        <v>3.12</v>
      </c>
      <c r="H24" s="15">
        <v>6842</v>
      </c>
      <c r="I24" s="8">
        <f t="shared" si="1"/>
        <v>5.6377676707961063E-3</v>
      </c>
      <c r="J24" s="8">
        <v>2.5499999999999998</v>
      </c>
      <c r="K24" s="8">
        <f t="shared" si="2"/>
        <v>0.42562938600514777</v>
      </c>
      <c r="L24" s="44"/>
      <c r="M24" s="44"/>
    </row>
    <row r="25" spans="1:13" ht="23.1" customHeight="1" x14ac:dyDescent="0.3">
      <c r="A25" s="7"/>
    </row>
    <row r="26" spans="1:13" ht="23.1" customHeight="1" x14ac:dyDescent="0.3">
      <c r="A26" s="7"/>
    </row>
    <row r="27" spans="1:13" ht="23.1" customHeight="1" x14ac:dyDescent="0.3">
      <c r="A27" s="7"/>
    </row>
  </sheetData>
  <mergeCells count="6">
    <mergeCell ref="L22:L24"/>
    <mergeCell ref="M22:M24"/>
    <mergeCell ref="A17:A18"/>
    <mergeCell ref="B17:B18"/>
    <mergeCell ref="L19:L21"/>
    <mergeCell ref="M19:M2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SIM1-Me_RAW</vt:lpstr>
      <vt:lpstr>ARV-110_RAW</vt:lpstr>
      <vt:lpstr>MZ1_RAW</vt:lpstr>
      <vt:lpstr>MZ1-C14-Na_RAW</vt:lpstr>
      <vt:lpstr>MZ1-C12-NB_RAW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Thermo</dc:creator>
  <cp:lastModifiedBy>Zhengyu Wang</cp:lastModifiedBy>
  <dcterms:created xsi:type="dcterms:W3CDTF">2015-06-05T18:17:20Z</dcterms:created>
  <dcterms:modified xsi:type="dcterms:W3CDTF">2025-03-10T21:55:27Z</dcterms:modified>
</cp:coreProperties>
</file>