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qoutlook-my.sharepoint.com/personal/mohadeseh_montazerishatouri_hdr_mq_edu_au/Documents/everythingabouttuna/chapters/Chapter 5 quantification of protein profile of brain, liver and Intestine of Barramundi with high feed intake and low feed intake/1.3/edit by Paul/Supp_MM_5_08_2025/"/>
    </mc:Choice>
  </mc:AlternateContent>
  <xr:revisionPtr revIDLastSave="191" documentId="8_{631137DB-A2A1-4D7D-A671-B3A1F7EA51E9}" xr6:coauthVersionLast="47" xr6:coauthVersionMax="47" xr10:uidLastSave="{2F7DA9B6-C9F4-4C6C-8B30-FF191D4AB5DC}"/>
  <bookViews>
    <workbookView xWindow="28680" yWindow="-120" windowWidth="29040" windowHeight="15720" xr2:uid="{00000000-000D-0000-FFFF-FFFF00000000}"/>
  </bookViews>
  <sheets>
    <sheet name="Description" sheetId="1" r:id="rId1"/>
    <sheet name="Brain" sheetId="2" r:id="rId2"/>
    <sheet name="Liver" sheetId="3" r:id="rId3"/>
    <sheet name="Intestin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F2" i="2"/>
  <c r="F3" i="2"/>
  <c r="F4" i="2"/>
  <c r="F5" i="2"/>
  <c r="F6" i="2"/>
  <c r="F7" i="2"/>
  <c r="F8" i="2"/>
  <c r="F9" i="2"/>
  <c r="C2" i="2"/>
  <c r="C3" i="2"/>
  <c r="C4" i="2"/>
  <c r="C5" i="2"/>
  <c r="C6" i="2"/>
  <c r="C7" i="2"/>
  <c r="C8" i="2"/>
  <c r="C9" i="2"/>
  <c r="F2" i="3"/>
  <c r="F3" i="3"/>
  <c r="F4" i="3"/>
  <c r="F5" i="3"/>
  <c r="F6" i="3"/>
  <c r="F7" i="3"/>
  <c r="F8" i="3"/>
  <c r="F9" i="3"/>
  <c r="F2" i="4"/>
  <c r="F3" i="4"/>
  <c r="F4" i="4"/>
  <c r="F5" i="4"/>
  <c r="F6" i="4"/>
  <c r="F7" i="4"/>
  <c r="F8" i="4"/>
  <c r="F9" i="4"/>
  <c r="C2" i="4"/>
  <c r="C3" i="4"/>
  <c r="C4" i="4"/>
  <c r="C5" i="4"/>
  <c r="C6" i="4"/>
  <c r="C7" i="4"/>
  <c r="C8" i="4"/>
  <c r="C9" i="4"/>
  <c r="C2" i="3"/>
  <c r="C3" i="3"/>
  <c r="C4" i="3"/>
  <c r="C5" i="3"/>
  <c r="C6" i="3"/>
  <c r="C7" i="3"/>
  <c r="C8" i="3"/>
  <c r="C9" i="3"/>
  <c r="G5" i="4" l="1"/>
  <c r="G9" i="3"/>
  <c r="G8" i="3"/>
  <c r="G7" i="3"/>
  <c r="G6" i="3"/>
  <c r="G5" i="3"/>
  <c r="G4" i="3"/>
  <c r="G3" i="3"/>
  <c r="K3" i="3" l="1"/>
  <c r="J3" i="3"/>
  <c r="G7" i="4" l="1"/>
  <c r="G8" i="4"/>
  <c r="G9" i="4"/>
  <c r="G6" i="4"/>
  <c r="G3" i="4"/>
  <c r="G4" i="4"/>
  <c r="G2" i="4"/>
  <c r="N2" i="4" l="1"/>
  <c r="L2" i="4"/>
  <c r="K2" i="4"/>
  <c r="K3" i="4"/>
  <c r="L3" i="4"/>
  <c r="G2" i="3"/>
  <c r="J5" i="3" s="1"/>
  <c r="J2" i="3" l="1"/>
  <c r="K2" i="3"/>
  <c r="G2" i="2" l="1"/>
  <c r="G5" i="2"/>
  <c r="G7" i="2"/>
  <c r="G9" i="2"/>
  <c r="G8" i="2"/>
  <c r="G3" i="2"/>
  <c r="G6" i="2"/>
  <c r="G4" i="2"/>
  <c r="J2" i="2" l="1"/>
  <c r="K2" i="2"/>
  <c r="J3" i="2"/>
  <c r="K3" i="2"/>
</calcChain>
</file>

<file path=xl/sharedStrings.xml><?xml version="1.0" encoding="utf-8"?>
<sst xmlns="http://schemas.openxmlformats.org/spreadsheetml/2006/main" count="78" uniqueCount="61">
  <si>
    <t>Sample Name</t>
  </si>
  <si>
    <t>Initial weight (g)</t>
  </si>
  <si>
    <t xml:space="preserve">Dilution Factor </t>
  </si>
  <si>
    <t>Mean</t>
  </si>
  <si>
    <t>SD</t>
  </si>
  <si>
    <t>BA1.d</t>
  </si>
  <si>
    <t xml:space="preserve">Diet A </t>
  </si>
  <si>
    <t>BA2.d</t>
  </si>
  <si>
    <t>Diet B</t>
  </si>
  <si>
    <t>BA3.d</t>
  </si>
  <si>
    <t>BA4.d</t>
  </si>
  <si>
    <t>BB5.d</t>
  </si>
  <si>
    <t>BB6.d</t>
  </si>
  <si>
    <t>BB7.d</t>
  </si>
  <si>
    <t>BB8.d</t>
  </si>
  <si>
    <t>Initial Weight (g)</t>
  </si>
  <si>
    <t>IA1.d</t>
  </si>
  <si>
    <t>IA2.d</t>
  </si>
  <si>
    <t>IA3.d</t>
  </si>
  <si>
    <t>Diet A</t>
  </si>
  <si>
    <t>IA4.d</t>
  </si>
  <si>
    <t>IB5.d</t>
  </si>
  <si>
    <t>IB6.d</t>
  </si>
  <si>
    <t>IB7.d</t>
  </si>
  <si>
    <t>IB8.d</t>
  </si>
  <si>
    <t>Sample</t>
  </si>
  <si>
    <t>Identifiers for individual biological replicates</t>
  </si>
  <si>
    <t>Dilution Factors</t>
  </si>
  <si>
    <t>Times sample diluted used in sample preparation</t>
  </si>
  <si>
    <t>Conc by ICP-MS results (ppb)</t>
  </si>
  <si>
    <t xml:space="preserve">Indicating iron concentration in ppb </t>
  </si>
  <si>
    <t>1A</t>
  </si>
  <si>
    <t>2A</t>
  </si>
  <si>
    <t>3A</t>
  </si>
  <si>
    <t>4A</t>
  </si>
  <si>
    <t>1B</t>
  </si>
  <si>
    <t>2B</t>
  </si>
  <si>
    <t>3B</t>
  </si>
  <si>
    <t>4B</t>
  </si>
  <si>
    <t>Brain</t>
  </si>
  <si>
    <t xml:space="preserve">Liver </t>
  </si>
  <si>
    <t xml:space="preserve">Intestine </t>
  </si>
  <si>
    <t>Tab names</t>
  </si>
  <si>
    <t>Column names</t>
  </si>
  <si>
    <t xml:space="preserve">quantification of iron for brain tisuue </t>
  </si>
  <si>
    <t xml:space="preserve">quantification of iron for liver tisuue </t>
  </si>
  <si>
    <t xml:space="preserve">quantification of iron for intestine tisuue </t>
  </si>
  <si>
    <t>Supplementary data S5.8 =  iron concentration measured by ICP-MS in brain, liver and intestine</t>
  </si>
  <si>
    <t>Conc by ICP-MS (ppb)</t>
  </si>
  <si>
    <t>Final Conc (ug/g)</t>
  </si>
  <si>
    <t>Final Concentration (ng/g)</t>
  </si>
  <si>
    <t>iron concentration in ng/g for each replicate after incorporating dilution factor</t>
  </si>
  <si>
    <t>Initial Weight (ug)</t>
  </si>
  <si>
    <t>Initial weight (ug)</t>
  </si>
  <si>
    <t>Conc by (ug/g)</t>
  </si>
  <si>
    <t>Conc by ICP-MS  (ug/g)</t>
  </si>
  <si>
    <t>sample weight in gram and microgram</t>
  </si>
  <si>
    <r>
      <t>ICP-MS results (</t>
    </r>
    <r>
      <rPr>
        <sz val="11"/>
        <color theme="1"/>
        <rFont val="Aptos Narrow"/>
        <family val="2"/>
      </rPr>
      <t>µ</t>
    </r>
    <r>
      <rPr>
        <sz val="11"/>
        <color theme="1"/>
        <rFont val="Arial"/>
        <family val="2"/>
      </rPr>
      <t>g/g)</t>
    </r>
  </si>
  <si>
    <r>
      <t xml:space="preserve">Indicating iron concentration in </t>
    </r>
    <r>
      <rPr>
        <sz val="11"/>
        <color theme="1"/>
        <rFont val="Aptos Narrow"/>
        <family val="2"/>
      </rPr>
      <t>µ</t>
    </r>
    <r>
      <rPr>
        <sz val="11"/>
        <color theme="1"/>
        <rFont val="Arial"/>
        <family val="2"/>
      </rPr>
      <t>g/g</t>
    </r>
  </si>
  <si>
    <t>Conc by ICP-MS (ug/g)</t>
  </si>
  <si>
    <t>Initial Weigh (g), Initial Weigh (ug)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</si>
</sst>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" fontId="1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27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12248468941384"/>
          <c:y val="0.1719119351100811"/>
          <c:w val="0.7823219597550306"/>
          <c:h val="0.61927391173438195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12700" cmpd="dbl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Brain!$K$2:$K$3</c:f>
                <c:numCache>
                  <c:formatCode>General</c:formatCode>
                  <c:ptCount val="2"/>
                  <c:pt idx="0">
                    <c:v>0.19615514360574265</c:v>
                  </c:pt>
                  <c:pt idx="1">
                    <c:v>7.3895538422232274E-2</c:v>
                  </c:pt>
                </c:numCache>
              </c:numRef>
            </c:plus>
            <c:minus>
              <c:numRef>
                <c:f>Brain!$K$2:$K$3</c:f>
                <c:numCache>
                  <c:formatCode>General</c:formatCode>
                  <c:ptCount val="2"/>
                  <c:pt idx="0">
                    <c:v>0.19615514360574265</c:v>
                  </c:pt>
                  <c:pt idx="1">
                    <c:v>7.3895538422232274E-2</c:v>
                  </c:pt>
                </c:numCache>
              </c:numRef>
            </c:minus>
            <c:spPr>
              <a:noFill/>
              <a:ln w="15875" cap="flat" cmpd="dbl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Brain!$I$2:$I$3</c:f>
              <c:strCache>
                <c:ptCount val="2"/>
                <c:pt idx="0">
                  <c:v>Diet A </c:v>
                </c:pt>
                <c:pt idx="1">
                  <c:v>Diet B</c:v>
                </c:pt>
              </c:strCache>
            </c:strRef>
          </c:cat>
          <c:val>
            <c:numRef>
              <c:f>Brain!$J$2:$J$3</c:f>
              <c:numCache>
                <c:formatCode>General</c:formatCode>
                <c:ptCount val="2"/>
                <c:pt idx="0">
                  <c:v>0.51498438512877676</c:v>
                </c:pt>
                <c:pt idx="1">
                  <c:v>0.6050379192044768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8-4BEB-A03C-D5D0B888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5475343"/>
        <c:axId val="1675473903"/>
      </c:barChart>
      <c:catAx>
        <c:axId val="167547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675473903"/>
        <c:crosses val="autoZero"/>
        <c:auto val="1"/>
        <c:lblAlgn val="ctr"/>
        <c:lblOffset val="100"/>
        <c:noMultiLvlLbl val="0"/>
      </c:catAx>
      <c:valAx>
        <c:axId val="167547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Iron Concentration (µg/g)</a:t>
                </a:r>
              </a:p>
            </c:rich>
          </c:tx>
          <c:layout>
            <c:manualLayout>
              <c:xMode val="edge"/>
              <c:yMode val="edge"/>
              <c:x val="6.8806531219733721E-2"/>
              <c:y val="0.21217373869932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67547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1159230096238"/>
          <c:y val="5.0925925925925923E-2"/>
          <c:w val="0.77393285214348206"/>
          <c:h val="0.8000080198308544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Liver!$K$2:$K$3</c:f>
                <c:numCache>
                  <c:formatCode>General</c:formatCode>
                  <c:ptCount val="2"/>
                  <c:pt idx="0">
                    <c:v>20.104155653768434</c:v>
                  </c:pt>
                  <c:pt idx="1">
                    <c:v>79.146039598265062</c:v>
                  </c:pt>
                </c:numCache>
              </c:numRef>
            </c:plus>
            <c:minus>
              <c:numRef>
                <c:f>Liver!$K$2:$K$3</c:f>
                <c:numCache>
                  <c:formatCode>General</c:formatCode>
                  <c:ptCount val="2"/>
                  <c:pt idx="0">
                    <c:v>20.104155653768434</c:v>
                  </c:pt>
                  <c:pt idx="1">
                    <c:v>79.146039598265062</c:v>
                  </c:pt>
                </c:numCache>
              </c:numRef>
            </c:minus>
            <c:spPr>
              <a:noFill/>
              <a:ln w="12700" cap="flat" cmpd="thickThin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Liver!$I$2:$I$3</c:f>
              <c:strCache>
                <c:ptCount val="2"/>
                <c:pt idx="0">
                  <c:v>Diet A</c:v>
                </c:pt>
                <c:pt idx="1">
                  <c:v>Diet B</c:v>
                </c:pt>
              </c:strCache>
            </c:strRef>
          </c:cat>
          <c:val>
            <c:numRef>
              <c:f>Liver!$J$2:$J$3</c:f>
              <c:numCache>
                <c:formatCode>0.0000</c:formatCode>
                <c:ptCount val="2"/>
                <c:pt idx="0">
                  <c:v>64.966686272662116</c:v>
                </c:pt>
                <c:pt idx="1">
                  <c:v>123.86711523185232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0-42D1-9D45-E90EECCC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725503"/>
        <c:axId val="374725983"/>
      </c:barChart>
      <c:catAx>
        <c:axId val="37472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374725983"/>
        <c:crosses val="autoZero"/>
        <c:auto val="1"/>
        <c:lblAlgn val="ctr"/>
        <c:lblOffset val="100"/>
        <c:noMultiLvlLbl val="0"/>
      </c:catAx>
      <c:valAx>
        <c:axId val="3747259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Iron Concentration (µg/g)</a:t>
                </a:r>
              </a:p>
            </c:rich>
          </c:tx>
          <c:layout>
            <c:manualLayout>
              <c:xMode val="edge"/>
              <c:yMode val="edge"/>
              <c:x val="5.8389107611548557E-2"/>
              <c:y val="0.17463363954505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a-I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374725503"/>
        <c:crosses val="autoZero"/>
        <c:crossBetween val="between"/>
        <c:minorUnit val="4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0184401897643"/>
          <c:y val="0.13952063283756194"/>
          <c:w val="0.78774389476506546"/>
          <c:h val="0.7205642284285727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DnDiag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Intestine!$L$2:$L$3</c:f>
                <c:numCache>
                  <c:formatCode>General</c:formatCode>
                  <c:ptCount val="2"/>
                  <c:pt idx="0">
                    <c:v>0.13260882342068006</c:v>
                  </c:pt>
                  <c:pt idx="1">
                    <c:v>0.22790873780496493</c:v>
                  </c:pt>
                </c:numCache>
              </c:numRef>
            </c:plus>
            <c:minus>
              <c:numRef>
                <c:f>Intestine!$L$2:$L$3</c:f>
                <c:numCache>
                  <c:formatCode>General</c:formatCode>
                  <c:ptCount val="2"/>
                  <c:pt idx="0">
                    <c:v>0.13260882342068006</c:v>
                  </c:pt>
                  <c:pt idx="1">
                    <c:v>0.22790873780496493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Intestine!$J$2:$J$3</c:f>
              <c:strCache>
                <c:ptCount val="2"/>
                <c:pt idx="0">
                  <c:v>Diet A</c:v>
                </c:pt>
                <c:pt idx="1">
                  <c:v>Diet B</c:v>
                </c:pt>
              </c:strCache>
            </c:strRef>
          </c:cat>
          <c:val>
            <c:numRef>
              <c:f>Intestine!$K$2:$K$3</c:f>
              <c:numCache>
                <c:formatCode>General</c:formatCode>
                <c:ptCount val="2"/>
                <c:pt idx="0">
                  <c:v>0.42544455546026849</c:v>
                </c:pt>
                <c:pt idx="1">
                  <c:v>0.80354857622795117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B-4CEC-BF84-6E65674B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929567"/>
        <c:axId val="281930047"/>
      </c:barChart>
      <c:catAx>
        <c:axId val="28192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a-IR"/>
          </a:p>
        </c:txPr>
        <c:crossAx val="281930047"/>
        <c:crosses val="autoZero"/>
        <c:auto val="1"/>
        <c:lblAlgn val="ctr"/>
        <c:lblOffset val="100"/>
        <c:noMultiLvlLbl val="0"/>
      </c:catAx>
      <c:valAx>
        <c:axId val="281930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Iron Concentration (µg/g)</a:t>
                </a:r>
              </a:p>
            </c:rich>
          </c:tx>
          <c:layout>
            <c:manualLayout>
              <c:xMode val="edge"/>
              <c:yMode val="edge"/>
              <c:x val="5.6103702811992139E-2"/>
              <c:y val="0.232925051035287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28192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9</xdr:row>
      <xdr:rowOff>76200</xdr:rowOff>
    </xdr:from>
    <xdr:to>
      <xdr:col>14</xdr:col>
      <xdr:colOff>568325</xdr:colOff>
      <xdr:row>24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E9B595-06A4-C11D-CCD3-F65B3651F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1758950</xdr:colOff>
      <xdr:row>12</xdr:row>
      <xdr:rowOff>57150</xdr:rowOff>
    </xdr:from>
    <xdr:to>
      <xdr:col>11</xdr:col>
      <xdr:colOff>590550</xdr:colOff>
      <xdr:row>27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946969-F2B4-6AD9-2CB8-3667EAFC6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1200150</xdr:colOff>
      <xdr:row>5</xdr:row>
      <xdr:rowOff>168275</xdr:rowOff>
    </xdr:from>
    <xdr:to>
      <xdr:col>12</xdr:col>
      <xdr:colOff>777875</xdr:colOff>
      <xdr:row>21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F1B1B-793A-2ED4-5CF0-6E8D074E5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0.37318</cdr:x>
      <cdr:y>0.19585</cdr:y>
    </cdr:from>
    <cdr:to>
      <cdr:x>0.7803</cdr:x>
      <cdr:y>0.25031</cdr:y>
    </cdr:to>
    <cdr:sp macro="" textlink="">
      <cdr:nvSpPr>
        <cdr:cNvPr id="2" name="Left Bracket 1">
          <a:extLst xmlns:a="http://schemas.openxmlformats.org/drawingml/2006/main">
            <a:ext uri="{FF2B5EF4-FFF2-40B4-BE49-F238E27FC236}">
              <a16:creationId xmlns:a16="http://schemas.microsoft.com/office/drawing/2014/main" id="{17A209E4-F615-3E07-F531-7349F3ECFDFC}"/>
            </a:ext>
          </a:extLst>
        </cdr:cNvPr>
        <cdr:cNvSpPr/>
      </cdr:nvSpPr>
      <cdr:spPr>
        <a:xfrm xmlns:a="http://schemas.openxmlformats.org/drawingml/2006/main" rot="5400000">
          <a:off x="2560326" y="-318089"/>
          <a:ext cx="149398" cy="1860100"/>
        </a:xfrm>
        <a:prstGeom xmlns:a="http://schemas.openxmlformats.org/drawingml/2006/main" prst="lef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AU" kern="1200"/>
        </a:p>
      </cdr:txBody>
    </cdr:sp>
  </cdr:relSizeAnchor>
  <cdr:relSizeAnchor xmlns:cdr="http://schemas.openxmlformats.org/drawingml/2006/chartDrawing">
    <cdr:from>
      <cdr:x>0.55664</cdr:x>
      <cdr:y>0.12168</cdr:y>
    </cdr:from>
    <cdr:to>
      <cdr:x>0.66921</cdr:x>
      <cdr:y>0.19468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55D6F8A-915A-010D-9327-879385364CAE}"/>
            </a:ext>
          </a:extLst>
        </cdr:cNvPr>
        <cdr:cNvSpPr txBox="1"/>
      </cdr:nvSpPr>
      <cdr:spPr>
        <a:xfrm xmlns:a="http://schemas.openxmlformats.org/drawingml/2006/main">
          <a:off x="2543175" y="333794"/>
          <a:ext cx="514350" cy="20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AU" sz="1400" kern="1200">
              <a:cs typeface="+mn-cs"/>
            </a:rPr>
            <a:t>*</a:t>
          </a:r>
          <a:endParaRPr lang="fa-IR" sz="1400" kern="1200">
            <a:cs typeface="+mn-cs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075115-6432-464D-8DF0-D0D9E1CE2B4C}" name="Table5" displayName="Table5" ref="A1:G9" totalsRowShown="0" headerRowDxfId="26" dataDxfId="25">
  <autoFilter ref="A1:G9" xr:uid="{25075115-6432-464D-8DF0-D0D9E1CE2B4C}"/>
  <tableColumns count="7">
    <tableColumn id="1" xr3:uid="{E9E5B3AC-4505-41E7-9EDB-53A0730057BE}" name="Sample Name" dataDxfId="24"/>
    <tableColumn id="4" xr3:uid="{E70E8BF5-D59B-442A-BF3D-71E2B5A5B3D3}" name="Initial weight (g)" dataDxfId="23"/>
    <tableColumn id="5" xr3:uid="{20C02789-2076-4646-AA14-BCAE89E19E11}" name="Initial weight (ug)" dataDxfId="22">
      <calculatedColumnFormula>B2*1000000</calculatedColumnFormula>
    </tableColumn>
    <tableColumn id="6" xr3:uid="{536D2977-9C9F-40A1-B88B-600FB0364824}" name="Dilution Factor " dataDxfId="21"/>
    <tableColumn id="7" xr3:uid="{B86D8BA5-04CA-4C1B-B423-DEECAC6F5024}" name="Conc by ICP-MS (ppb)" dataDxfId="20"/>
    <tableColumn id="8" xr3:uid="{B457AC95-470B-48F0-AC5A-20173C9675AE}" name="Conc by (ug/g)" dataDxfId="19">
      <calculatedColumnFormula>E2/1000</calculatedColumnFormula>
    </tableColumn>
    <tableColumn id="9" xr3:uid="{1936D915-F11A-4567-A5FA-6F6C04708C51}" name="Final Conc (ug/g)" dataDxfId="18">
      <calculatedColumnFormula>(F2*D2)/C2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47E882-F8B8-48AD-9E4A-975C7757CB90}" name="Table4" displayName="Table4" ref="A1:G9" totalsRowShown="0" headerRowDxfId="17" dataDxfId="16">
  <autoFilter ref="A1:G9" xr:uid="{C747E882-F8B8-48AD-9E4A-975C7757CB90}"/>
  <tableColumns count="7">
    <tableColumn id="1" xr3:uid="{4B4A7FFD-29F7-450B-A863-2DC49C326271}" name="Sample Name" dataDxfId="15"/>
    <tableColumn id="4" xr3:uid="{61D59317-6FB3-488B-9C10-9F63B5BC3D17}" name="Initial weight (g)" dataDxfId="14"/>
    <tableColumn id="5" xr3:uid="{B0A79F99-5143-4EB2-B83C-C6E5C8055A8A}" name="Initial weight (ug)" dataDxfId="13">
      <calculatedColumnFormula>B2*1000000</calculatedColumnFormula>
    </tableColumn>
    <tableColumn id="6" xr3:uid="{ECA7E9FD-5F5A-4B9A-A72F-4D72B2CCDB72}" name="Dilution Factor " dataDxfId="12"/>
    <tableColumn id="7" xr3:uid="{FF6268BD-13E3-41E8-96D3-6551578B29B2}" name="Conc by ICP-MS (ppb)" dataDxfId="11"/>
    <tableColumn id="8" xr3:uid="{F5802889-4CEC-4E1B-A12F-BCCA5A711571}" name="Conc by ICP-MS  (ug/g)" dataDxfId="10">
      <calculatedColumnFormula>E2/1000</calculatedColumnFormula>
    </tableColumn>
    <tableColumn id="9" xr3:uid="{68949704-DB53-4E2C-A057-532487332E5E}" name="Final Conc (ug/g)" dataDxfId="9">
      <calculatedColumnFormula>(F2*D2)/C2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93A49B-E401-4689-AB2B-FC1E2B5D6740}" name="Table3" displayName="Table3" ref="A1:G9" totalsRowShown="0" headerRowDxfId="8" dataDxfId="7">
  <autoFilter ref="A1:G9" xr:uid="{B493A49B-E401-4689-AB2B-FC1E2B5D6740}"/>
  <tableColumns count="7">
    <tableColumn id="1" xr3:uid="{D3EAF346-DB06-4106-81FC-3F8B6A69C14E}" name="Sample Name" dataDxfId="6"/>
    <tableColumn id="4" xr3:uid="{E2E5F4FD-CE2D-49DB-A0AB-5B909370F147}" name="Initial Weight (g)" dataDxfId="5"/>
    <tableColumn id="5" xr3:uid="{6385D265-CAB0-4EBA-8B85-52F97EDAA650}" name="Initial Weight (ug)" dataDxfId="4">
      <calculatedColumnFormula>B2*1000000</calculatedColumnFormula>
    </tableColumn>
    <tableColumn id="6" xr3:uid="{5A5FB938-094C-4F43-A56F-69A78D95E77F}" name="Dilution Factor " dataDxfId="3"/>
    <tableColumn id="7" xr3:uid="{D33136AE-59ED-4B34-889D-BD1476376D79}" name="Conc by ICP-MS (ppb)" dataDxfId="2"/>
    <tableColumn id="8" xr3:uid="{73C8C44B-BF5F-4E91-891A-85D7F92B759A}" name="Conc by ICP-MS (ug/g)" dataDxfId="1">
      <calculatedColumnFormula>E2/1000</calculatedColumnFormula>
    </tableColumn>
    <tableColumn id="9" xr3:uid="{14C34E85-F457-46E8-A6D2-E03110A00253}" name="Final Conc (ug/g)" dataDxfId="0">
      <calculatedColumnFormula>(F2*D2)/C2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A19" sqref="A19"/>
    </sheetView>
  </sheetViews>
  <sheetFormatPr defaultRowHeight="14" x14ac:dyDescent="0.3"/>
  <cols>
    <col min="1" max="1" width="33.58203125" style="16" customWidth="1"/>
    <col min="2" max="16384" width="8.6640625" style="16"/>
  </cols>
  <sheetData>
    <row r="1" spans="1:2" s="24" customFormat="1" ht="20" customHeight="1" x14ac:dyDescent="0.3">
      <c r="A1" s="24" t="s">
        <v>47</v>
      </c>
    </row>
    <row r="2" spans="1:2" s="22" customFormat="1" x14ac:dyDescent="0.3">
      <c r="A2" s="22" t="s">
        <v>42</v>
      </c>
    </row>
    <row r="3" spans="1:2" x14ac:dyDescent="0.3">
      <c r="A3" s="7" t="s">
        <v>39</v>
      </c>
      <c r="B3" s="7" t="s">
        <v>44</v>
      </c>
    </row>
    <row r="4" spans="1:2" x14ac:dyDescent="0.3">
      <c r="A4" s="7" t="s">
        <v>40</v>
      </c>
      <c r="B4" s="7" t="s">
        <v>45</v>
      </c>
    </row>
    <row r="5" spans="1:2" x14ac:dyDescent="0.3">
      <c r="A5" s="7" t="s">
        <v>41</v>
      </c>
      <c r="B5" s="7" t="s">
        <v>46</v>
      </c>
    </row>
    <row r="6" spans="1:2" x14ac:dyDescent="0.3">
      <c r="A6" s="6" t="s">
        <v>43</v>
      </c>
      <c r="B6" s="7"/>
    </row>
    <row r="7" spans="1:2" s="7" customFormat="1" x14ac:dyDescent="0.3">
      <c r="A7" s="7" t="s">
        <v>25</v>
      </c>
      <c r="B7" s="7" t="s">
        <v>26</v>
      </c>
    </row>
    <row r="8" spans="1:2" s="7" customFormat="1" x14ac:dyDescent="0.3">
      <c r="A8" s="7" t="s">
        <v>60</v>
      </c>
      <c r="B8" s="7" t="s">
        <v>56</v>
      </c>
    </row>
    <row r="9" spans="1:2" s="7" customFormat="1" x14ac:dyDescent="0.3">
      <c r="A9" s="7" t="s">
        <v>27</v>
      </c>
      <c r="B9" s="7" t="s">
        <v>28</v>
      </c>
    </row>
    <row r="10" spans="1:2" s="7" customFormat="1" x14ac:dyDescent="0.3">
      <c r="A10" s="21" t="s">
        <v>29</v>
      </c>
      <c r="B10" s="7" t="s">
        <v>30</v>
      </c>
    </row>
    <row r="11" spans="1:2" s="7" customFormat="1" ht="14.5" x14ac:dyDescent="0.3">
      <c r="A11" s="21" t="s">
        <v>57</v>
      </c>
      <c r="B11" s="7" t="s">
        <v>58</v>
      </c>
    </row>
    <row r="12" spans="1:2" s="7" customFormat="1" x14ac:dyDescent="0.3">
      <c r="A12" s="7" t="s">
        <v>50</v>
      </c>
      <c r="B12" s="7" t="s">
        <v>51</v>
      </c>
    </row>
  </sheetData>
  <mergeCells count="1">
    <mergeCell ref="A1:XF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C6DA-AB7D-4DA6-B447-EC43E98A7663}">
  <dimension ref="A1:K9"/>
  <sheetViews>
    <sheetView workbookViewId="0">
      <selection activeCell="L25" sqref="L25"/>
    </sheetView>
  </sheetViews>
  <sheetFormatPr defaultRowHeight="14" x14ac:dyDescent="0.3"/>
  <cols>
    <col min="1" max="1" width="14.6640625" customWidth="1"/>
    <col min="2" max="7" width="29.83203125" customWidth="1"/>
  </cols>
  <sheetData>
    <row r="1" spans="1:11" s="13" customFormat="1" x14ac:dyDescent="0.3">
      <c r="A1" s="17" t="s">
        <v>0</v>
      </c>
      <c r="B1" s="17" t="s">
        <v>1</v>
      </c>
      <c r="C1" s="17" t="s">
        <v>53</v>
      </c>
      <c r="D1" s="17" t="s">
        <v>2</v>
      </c>
      <c r="E1" s="17" t="s">
        <v>48</v>
      </c>
      <c r="F1" s="23" t="s">
        <v>54</v>
      </c>
      <c r="G1" s="17" t="s">
        <v>49</v>
      </c>
      <c r="J1" s="13" t="s">
        <v>3</v>
      </c>
      <c r="K1" s="13" t="s">
        <v>4</v>
      </c>
    </row>
    <row r="2" spans="1:11" x14ac:dyDescent="0.3">
      <c r="A2" s="9" t="s">
        <v>5</v>
      </c>
      <c r="B2" s="9">
        <v>4.8899999999999999E-2</v>
      </c>
      <c r="C2" s="9">
        <f t="shared" ref="C2:C9" si="0">B2*1000000</f>
        <v>48900</v>
      </c>
      <c r="D2" s="9">
        <v>1200</v>
      </c>
      <c r="E2" s="20">
        <v>23372.109</v>
      </c>
      <c r="F2" s="9">
        <f t="shared" ref="F2:F9" si="1">E2/1000</f>
        <v>23.372109000000002</v>
      </c>
      <c r="G2" s="9">
        <f>(F2*D2)/C2</f>
        <v>0.57354868711656448</v>
      </c>
      <c r="I2" s="1" t="s">
        <v>6</v>
      </c>
      <c r="J2">
        <f>AVERAGE(G2:G5)</f>
        <v>0.51498438512877676</v>
      </c>
      <c r="K2">
        <f>STDEV(G2:G5)</f>
        <v>0.19615514360574265</v>
      </c>
    </row>
    <row r="3" spans="1:11" x14ac:dyDescent="0.3">
      <c r="A3" s="9" t="s">
        <v>7</v>
      </c>
      <c r="B3" s="9">
        <v>5.7299999999999997E-2</v>
      </c>
      <c r="C3" s="9">
        <f t="shared" si="0"/>
        <v>57300</v>
      </c>
      <c r="D3" s="9">
        <v>1200</v>
      </c>
      <c r="E3" s="20">
        <v>23988.917000000001</v>
      </c>
      <c r="F3" s="9">
        <f t="shared" si="1"/>
        <v>23.988917000000001</v>
      </c>
      <c r="G3" s="9">
        <f t="shared" ref="G3:G9" si="2">(F3*D3)/C3</f>
        <v>0.50238569633507857</v>
      </c>
      <c r="I3" s="1" t="s">
        <v>8</v>
      </c>
      <c r="J3">
        <f>AVERAGE(G6:G9)</f>
        <v>0.6050379192044768</v>
      </c>
      <c r="K3">
        <f>STDEV(G6:G9)</f>
        <v>7.3895538422232274E-2</v>
      </c>
    </row>
    <row r="4" spans="1:11" x14ac:dyDescent="0.3">
      <c r="A4" s="9" t="s">
        <v>9</v>
      </c>
      <c r="B4" s="9">
        <v>6.0699999999999997E-2</v>
      </c>
      <c r="C4" s="9">
        <f t="shared" si="0"/>
        <v>60700</v>
      </c>
      <c r="D4" s="9">
        <v>1200</v>
      </c>
      <c r="E4" s="20">
        <v>12981.950999999999</v>
      </c>
      <c r="F4" s="9">
        <f t="shared" si="1"/>
        <v>12.981950999999999</v>
      </c>
      <c r="G4" s="9">
        <f t="shared" si="2"/>
        <v>0.25664483031301483</v>
      </c>
    </row>
    <row r="5" spans="1:11" x14ac:dyDescent="0.3">
      <c r="A5" s="9" t="s">
        <v>10</v>
      </c>
      <c r="B5" s="9">
        <v>5.57E-2</v>
      </c>
      <c r="C5" s="9">
        <f t="shared" si="0"/>
        <v>55700</v>
      </c>
      <c r="D5" s="9">
        <v>1200</v>
      </c>
      <c r="E5" s="20">
        <v>33761.548999999999</v>
      </c>
      <c r="F5" s="9">
        <f t="shared" si="1"/>
        <v>33.761549000000002</v>
      </c>
      <c r="G5" s="9">
        <f t="shared" si="2"/>
        <v>0.72735832675044887</v>
      </c>
    </row>
    <row r="6" spans="1:11" x14ac:dyDescent="0.3">
      <c r="A6" s="9" t="s">
        <v>11</v>
      </c>
      <c r="B6" s="9">
        <v>5.4399999999999997E-2</v>
      </c>
      <c r="C6" s="9">
        <f t="shared" si="0"/>
        <v>54400</v>
      </c>
      <c r="D6" s="9">
        <v>1200</v>
      </c>
      <c r="E6" s="20">
        <v>30288.04</v>
      </c>
      <c r="F6" s="9">
        <f t="shared" si="1"/>
        <v>30.288040000000002</v>
      </c>
      <c r="G6" s="9">
        <f t="shared" si="2"/>
        <v>0.66811852941176475</v>
      </c>
      <c r="I6">
        <f>_xlfn.T.TEST(G2:G5,G6:G9, 1,3)</f>
        <v>0.22029974238653699</v>
      </c>
    </row>
    <row r="7" spans="1:11" x14ac:dyDescent="0.3">
      <c r="A7" s="9" t="s">
        <v>12</v>
      </c>
      <c r="B7" s="9">
        <v>5.4699999999999999E-2</v>
      </c>
      <c r="C7" s="9">
        <f t="shared" si="0"/>
        <v>54700</v>
      </c>
      <c r="D7" s="9">
        <v>1200</v>
      </c>
      <c r="E7" s="20">
        <v>24330.518</v>
      </c>
      <c r="F7" s="9">
        <f t="shared" si="1"/>
        <v>24.330518000000001</v>
      </c>
      <c r="G7" s="9">
        <f t="shared" si="2"/>
        <v>0.53375907861060334</v>
      </c>
    </row>
    <row r="8" spans="1:11" x14ac:dyDescent="0.3">
      <c r="A8" s="9" t="s">
        <v>13</v>
      </c>
      <c r="B8" s="9">
        <v>4.6699999999999998E-2</v>
      </c>
      <c r="C8" s="9">
        <f t="shared" si="0"/>
        <v>46700</v>
      </c>
      <c r="D8" s="9">
        <v>1200</v>
      </c>
      <c r="E8" s="20">
        <v>21356.323</v>
      </c>
      <c r="F8" s="9">
        <f t="shared" si="1"/>
        <v>21.356323</v>
      </c>
      <c r="G8" s="9">
        <f t="shared" si="2"/>
        <v>0.54877061241970015</v>
      </c>
    </row>
    <row r="9" spans="1:11" x14ac:dyDescent="0.3">
      <c r="A9" s="9" t="s">
        <v>14</v>
      </c>
      <c r="B9" s="9">
        <v>5.96E-2</v>
      </c>
      <c r="C9" s="9">
        <f t="shared" si="0"/>
        <v>59600</v>
      </c>
      <c r="D9" s="9">
        <v>1200</v>
      </c>
      <c r="E9" s="20">
        <v>33252.004999999997</v>
      </c>
      <c r="F9" s="9">
        <f t="shared" si="1"/>
        <v>33.252004999999997</v>
      </c>
      <c r="G9" s="9">
        <f t="shared" si="2"/>
        <v>0.66950345637583886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9A40-1574-4BCB-81F1-FCADA8CC8848}">
  <dimension ref="A1:AF20"/>
  <sheetViews>
    <sheetView workbookViewId="0">
      <selection activeCell="X31" sqref="X31"/>
    </sheetView>
  </sheetViews>
  <sheetFormatPr defaultRowHeight="14" x14ac:dyDescent="0.3"/>
  <cols>
    <col min="1" max="7" width="29.9140625" customWidth="1"/>
    <col min="10" max="10" width="19.6640625" style="12" customWidth="1"/>
  </cols>
  <sheetData>
    <row r="1" spans="1:32" s="14" customFormat="1" x14ac:dyDescent="0.3">
      <c r="A1" s="8" t="s">
        <v>0</v>
      </c>
      <c r="B1" s="8" t="s">
        <v>1</v>
      </c>
      <c r="C1" s="8" t="s">
        <v>53</v>
      </c>
      <c r="D1" s="8" t="s">
        <v>2</v>
      </c>
      <c r="E1" s="8" t="s">
        <v>48</v>
      </c>
      <c r="F1" s="8" t="s">
        <v>55</v>
      </c>
      <c r="G1" s="8" t="s">
        <v>49</v>
      </c>
      <c r="J1" s="15" t="s">
        <v>3</v>
      </c>
      <c r="K1" s="14" t="s">
        <v>4</v>
      </c>
    </row>
    <row r="2" spans="1:32" x14ac:dyDescent="0.3">
      <c r="A2" s="10" t="s">
        <v>31</v>
      </c>
      <c r="B2" s="10">
        <v>2.2800000000000001E-2</v>
      </c>
      <c r="C2" s="10">
        <f>B2*1000000</f>
        <v>22800</v>
      </c>
      <c r="D2" s="10">
        <v>9000</v>
      </c>
      <c r="E2" s="18">
        <v>233922.17</v>
      </c>
      <c r="F2" s="19">
        <f t="shared" ref="F2:F9" si="0">E2/1000</f>
        <v>233.92217000000002</v>
      </c>
      <c r="G2" s="10">
        <f>(F2*D2)/C2</f>
        <v>92.337698684210537</v>
      </c>
      <c r="I2" s="1" t="s">
        <v>19</v>
      </c>
      <c r="J2" s="12">
        <f>AVERAGE(G2:G5)</f>
        <v>64.966686272662116</v>
      </c>
      <c r="K2">
        <f>STDEV(G2:G5)</f>
        <v>20.104155653768434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32</v>
      </c>
      <c r="B3" s="10">
        <v>2.3699999999999999E-2</v>
      </c>
      <c r="C3" s="10">
        <f t="shared" ref="C3:C9" si="1">B3*1000000</f>
        <v>23700</v>
      </c>
      <c r="D3" s="10">
        <v>9000</v>
      </c>
      <c r="E3" s="18">
        <v>117781.076</v>
      </c>
      <c r="F3" s="19">
        <f t="shared" si="0"/>
        <v>117.781076</v>
      </c>
      <c r="G3" s="10">
        <f t="shared" ref="G3:G9" si="2">(F3*D3)/C3</f>
        <v>44.726990886075946</v>
      </c>
      <c r="I3" s="5" t="s">
        <v>8</v>
      </c>
      <c r="J3" s="12">
        <f>AVERAGE(G6:G9)</f>
        <v>123.86711523185232</v>
      </c>
      <c r="K3">
        <f>STDEV(G6:G9)</f>
        <v>79.146039598265062</v>
      </c>
    </row>
    <row r="4" spans="1:32" x14ac:dyDescent="0.3">
      <c r="A4" s="10" t="s">
        <v>33</v>
      </c>
      <c r="B4" s="10">
        <v>2.2100000000000002E-2</v>
      </c>
      <c r="C4" s="10">
        <f t="shared" si="1"/>
        <v>22100</v>
      </c>
      <c r="D4" s="10">
        <v>9000</v>
      </c>
      <c r="E4" s="18">
        <v>160008.253</v>
      </c>
      <c r="F4" s="19">
        <f t="shared" si="0"/>
        <v>160.008253</v>
      </c>
      <c r="G4" s="10">
        <f t="shared" si="2"/>
        <v>65.16173199095023</v>
      </c>
      <c r="I4" s="2"/>
    </row>
    <row r="5" spans="1:32" x14ac:dyDescent="0.3">
      <c r="A5" s="10" t="s">
        <v>34</v>
      </c>
      <c r="B5" s="10">
        <v>2.5499999999999998E-2</v>
      </c>
      <c r="C5" s="10">
        <f t="shared" si="1"/>
        <v>25500</v>
      </c>
      <c r="D5" s="10">
        <v>9000</v>
      </c>
      <c r="E5" s="18">
        <v>163314.25</v>
      </c>
      <c r="F5" s="19">
        <f t="shared" si="0"/>
        <v>163.31424999999999</v>
      </c>
      <c r="G5" s="10">
        <f t="shared" si="2"/>
        <v>57.640323529411752</v>
      </c>
      <c r="J5" s="12">
        <f>_xlfn.T.TEST(G2:G5, G6:G9,1,3)</f>
        <v>0.11742340612810985</v>
      </c>
    </row>
    <row r="6" spans="1:32" x14ac:dyDescent="0.3">
      <c r="A6" s="10" t="s">
        <v>35</v>
      </c>
      <c r="B6" s="10">
        <v>2.5899999999999999E-2</v>
      </c>
      <c r="C6" s="10">
        <f t="shared" si="1"/>
        <v>25900</v>
      </c>
      <c r="D6" s="10">
        <v>9000</v>
      </c>
      <c r="E6" s="18">
        <v>232317.71900000001</v>
      </c>
      <c r="F6" s="19">
        <f t="shared" si="0"/>
        <v>232.31771900000001</v>
      </c>
      <c r="G6" s="10">
        <f t="shared" si="2"/>
        <v>80.728164903474905</v>
      </c>
    </row>
    <row r="7" spans="1:32" x14ac:dyDescent="0.3">
      <c r="A7" s="10" t="s">
        <v>36</v>
      </c>
      <c r="B7" s="10">
        <v>2.5000000000000001E-2</v>
      </c>
      <c r="C7" s="10">
        <f t="shared" si="1"/>
        <v>25000</v>
      </c>
      <c r="D7" s="10">
        <v>9000</v>
      </c>
      <c r="E7" s="18">
        <v>235639.19200000001</v>
      </c>
      <c r="F7" s="19">
        <f t="shared" si="0"/>
        <v>235.63919200000001</v>
      </c>
      <c r="G7" s="10">
        <f t="shared" si="2"/>
        <v>84.830109120000003</v>
      </c>
    </row>
    <row r="8" spans="1:32" x14ac:dyDescent="0.3">
      <c r="A8" s="10" t="s">
        <v>37</v>
      </c>
      <c r="B8" s="10">
        <v>2.5000000000000001E-2</v>
      </c>
      <c r="C8" s="10">
        <f t="shared" si="1"/>
        <v>25000</v>
      </c>
      <c r="D8" s="10">
        <v>9000</v>
      </c>
      <c r="E8" s="18">
        <v>242765.234</v>
      </c>
      <c r="F8" s="19">
        <f t="shared" si="0"/>
        <v>242.76523399999999</v>
      </c>
      <c r="G8" s="10">
        <f t="shared" si="2"/>
        <v>87.395484240000002</v>
      </c>
    </row>
    <row r="9" spans="1:32" x14ac:dyDescent="0.3">
      <c r="A9" s="10" t="s">
        <v>38</v>
      </c>
      <c r="B9" s="10">
        <v>2.4400000000000002E-2</v>
      </c>
      <c r="C9" s="10">
        <f t="shared" si="1"/>
        <v>24400</v>
      </c>
      <c r="D9" s="10">
        <v>9000</v>
      </c>
      <c r="E9" s="18">
        <v>657484.30500000005</v>
      </c>
      <c r="F9" s="19">
        <f t="shared" si="0"/>
        <v>657.48430500000006</v>
      </c>
      <c r="G9" s="10">
        <f t="shared" si="2"/>
        <v>242.51470266393443</v>
      </c>
    </row>
    <row r="10" spans="1:32" x14ac:dyDescent="0.3">
      <c r="B10" s="3"/>
      <c r="C10" s="3"/>
      <c r="D10" s="3"/>
      <c r="E10" s="4"/>
      <c r="F10" s="4"/>
    </row>
    <row r="11" spans="1:32" x14ac:dyDescent="0.3">
      <c r="B11" s="3"/>
      <c r="C11" s="3"/>
      <c r="D11" s="3"/>
      <c r="E11" s="4"/>
      <c r="F11" s="4"/>
    </row>
    <row r="12" spans="1:32" x14ac:dyDescent="0.3">
      <c r="B12" s="3"/>
      <c r="C12" s="3"/>
      <c r="D12" s="3"/>
      <c r="E12" s="1"/>
      <c r="F12" s="1"/>
      <c r="G12" s="1"/>
      <c r="H12" s="1"/>
      <c r="I12" s="1"/>
      <c r="J12" s="11"/>
    </row>
    <row r="13" spans="1:32" x14ac:dyDescent="0.3">
      <c r="B13" s="3"/>
      <c r="C13" s="3"/>
      <c r="D13" s="3"/>
      <c r="E13" s="2"/>
      <c r="F13" s="4"/>
    </row>
    <row r="14" spans="1:32" x14ac:dyDescent="0.3">
      <c r="B14" s="3"/>
      <c r="C14" s="3"/>
      <c r="D14" s="3"/>
      <c r="E14" s="2"/>
      <c r="F14" s="4"/>
    </row>
    <row r="15" spans="1:32" x14ac:dyDescent="0.3">
      <c r="B15" s="3"/>
      <c r="C15" s="3"/>
      <c r="D15" s="3"/>
      <c r="E15" s="2"/>
      <c r="F15" s="4"/>
    </row>
    <row r="16" spans="1:32" x14ac:dyDescent="0.3">
      <c r="B16" s="3"/>
      <c r="C16" s="3"/>
      <c r="D16" s="3"/>
      <c r="E16" s="2"/>
      <c r="F16" s="4"/>
    </row>
    <row r="17" spans="2:6" x14ac:dyDescent="0.3">
      <c r="B17" s="3"/>
      <c r="C17" s="3"/>
      <c r="D17" s="3"/>
      <c r="E17" s="2"/>
      <c r="F17" s="4"/>
    </row>
    <row r="18" spans="2:6" x14ac:dyDescent="0.3">
      <c r="B18" s="3"/>
      <c r="C18" s="3"/>
      <c r="D18" s="3"/>
      <c r="E18" s="2"/>
      <c r="F18" s="4"/>
    </row>
    <row r="19" spans="2:6" x14ac:dyDescent="0.3">
      <c r="B19" s="3"/>
      <c r="C19" s="3"/>
      <c r="D19" s="3"/>
      <c r="E19" s="2"/>
      <c r="F19" s="4"/>
    </row>
    <row r="20" spans="2:6" x14ac:dyDescent="0.3">
      <c r="B20" s="3"/>
      <c r="C20" s="3"/>
      <c r="D20" s="3"/>
      <c r="E20" s="2"/>
      <c r="F20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BE90-C7CA-468F-A92A-0566D3BA91EB}">
  <dimension ref="A1:N9"/>
  <sheetViews>
    <sheetView workbookViewId="0">
      <selection activeCell="B20" sqref="B20"/>
    </sheetView>
  </sheetViews>
  <sheetFormatPr defaultColWidth="16.4140625" defaultRowHeight="14" x14ac:dyDescent="0.3"/>
  <cols>
    <col min="1" max="7" width="22.08203125" style="10" customWidth="1"/>
  </cols>
  <sheetData>
    <row r="1" spans="1:14" s="14" customFormat="1" x14ac:dyDescent="0.3">
      <c r="A1" s="8" t="s">
        <v>0</v>
      </c>
      <c r="B1" s="8" t="s">
        <v>15</v>
      </c>
      <c r="C1" s="8" t="s">
        <v>52</v>
      </c>
      <c r="D1" s="8" t="s">
        <v>2</v>
      </c>
      <c r="E1" s="8" t="s">
        <v>48</v>
      </c>
      <c r="F1" s="8" t="s">
        <v>59</v>
      </c>
      <c r="G1" s="8" t="s">
        <v>49</v>
      </c>
      <c r="J1" s="16"/>
      <c r="K1" s="14" t="s">
        <v>3</v>
      </c>
      <c r="L1" s="14" t="s">
        <v>4</v>
      </c>
    </row>
    <row r="2" spans="1:14" x14ac:dyDescent="0.3">
      <c r="A2" s="10" t="s">
        <v>16</v>
      </c>
      <c r="B2" s="10">
        <v>5.28E-2</v>
      </c>
      <c r="C2" s="10">
        <f t="shared" ref="C2:C9" si="0">B2*1000000</f>
        <v>52800</v>
      </c>
      <c r="D2" s="10">
        <v>1200</v>
      </c>
      <c r="E2" s="18">
        <v>21305.724999999999</v>
      </c>
      <c r="F2" s="10">
        <f t="shared" ref="F2:F9" si="1">E2/1000</f>
        <v>21.305724999999999</v>
      </c>
      <c r="G2" s="10">
        <f>(F2*D2)/C2</f>
        <v>0.48422102272727269</v>
      </c>
      <c r="J2" s="1" t="s">
        <v>19</v>
      </c>
      <c r="K2">
        <f>AVERAGE(G2:G5)</f>
        <v>0.42544455546026849</v>
      </c>
      <c r="L2">
        <f>STDEV(G2:G5)</f>
        <v>0.13260882342068006</v>
      </c>
      <c r="N2">
        <f>_xlfn.T.TEST(G2:G5,G6:G9, 1,3)</f>
        <v>1.8291333975010579E-2</v>
      </c>
    </row>
    <row r="3" spans="1:14" x14ac:dyDescent="0.3">
      <c r="A3" s="10" t="s">
        <v>17</v>
      </c>
      <c r="B3" s="10">
        <v>5.8999999999999997E-2</v>
      </c>
      <c r="C3" s="10">
        <f t="shared" si="0"/>
        <v>59000</v>
      </c>
      <c r="D3" s="10">
        <v>1200</v>
      </c>
      <c r="E3" s="18">
        <v>11444.444</v>
      </c>
      <c r="F3" s="10">
        <f t="shared" si="1"/>
        <v>11.444443999999999</v>
      </c>
      <c r="G3" s="10">
        <f t="shared" ref="G3:G9" si="2">(F3*D3)/C3</f>
        <v>0.23276835254237285</v>
      </c>
      <c r="J3" s="5" t="s">
        <v>8</v>
      </c>
      <c r="K3">
        <f>AVERAGE(G6:G9)</f>
        <v>0.80354857622795117</v>
      </c>
      <c r="L3">
        <f>STDEV(G6:G9)</f>
        <v>0.22790873780496493</v>
      </c>
    </row>
    <row r="4" spans="1:14" x14ac:dyDescent="0.3">
      <c r="A4" s="10" t="s">
        <v>18</v>
      </c>
      <c r="B4" s="10">
        <v>5.6000000000000001E-2</v>
      </c>
      <c r="C4" s="10">
        <f t="shared" si="0"/>
        <v>56000</v>
      </c>
      <c r="D4" s="10">
        <v>1200</v>
      </c>
      <c r="E4" s="18">
        <v>21108.260999999999</v>
      </c>
      <c r="F4" s="10">
        <f t="shared" si="1"/>
        <v>21.108260999999999</v>
      </c>
      <c r="G4" s="10">
        <f t="shared" si="2"/>
        <v>0.45231987857142858</v>
      </c>
    </row>
    <row r="5" spans="1:14" x14ac:dyDescent="0.3">
      <c r="A5" s="10" t="s">
        <v>20</v>
      </c>
      <c r="B5" s="10">
        <v>0.05</v>
      </c>
      <c r="C5" s="10">
        <f t="shared" si="0"/>
        <v>50000</v>
      </c>
      <c r="D5" s="10">
        <v>1200</v>
      </c>
      <c r="E5" s="18">
        <v>22186.206999999999</v>
      </c>
      <c r="F5" s="10">
        <f t="shared" si="1"/>
        <v>22.186207</v>
      </c>
      <c r="G5" s="10">
        <f t="shared" si="2"/>
        <v>0.53246896799999999</v>
      </c>
    </row>
    <row r="6" spans="1:14" x14ac:dyDescent="0.3">
      <c r="A6" s="10" t="s">
        <v>21</v>
      </c>
      <c r="B6" s="10">
        <v>4.99E-2</v>
      </c>
      <c r="C6" s="10">
        <f t="shared" si="0"/>
        <v>49900</v>
      </c>
      <c r="D6" s="10">
        <v>1200</v>
      </c>
      <c r="E6" s="18">
        <v>43306.491999999998</v>
      </c>
      <c r="F6" s="10">
        <f t="shared" si="1"/>
        <v>43.306491999999999</v>
      </c>
      <c r="G6" s="10">
        <f t="shared" si="2"/>
        <v>1.0414386853707414</v>
      </c>
    </row>
    <row r="7" spans="1:14" x14ac:dyDescent="0.3">
      <c r="A7" s="10" t="s">
        <v>22</v>
      </c>
      <c r="B7" s="10">
        <v>5.1900000000000002E-2</v>
      </c>
      <c r="C7" s="10">
        <f t="shared" si="0"/>
        <v>51900</v>
      </c>
      <c r="D7" s="10">
        <v>1200</v>
      </c>
      <c r="E7" s="18">
        <v>38234.720000000001</v>
      </c>
      <c r="F7" s="10">
        <f t="shared" si="1"/>
        <v>38.234720000000003</v>
      </c>
      <c r="G7" s="10">
        <f t="shared" si="2"/>
        <v>0.88403976878612722</v>
      </c>
    </row>
    <row r="8" spans="1:14" x14ac:dyDescent="0.3">
      <c r="A8" s="10" t="s">
        <v>23</v>
      </c>
      <c r="B8" s="10">
        <v>5.04E-2</v>
      </c>
      <c r="C8" s="10">
        <f t="shared" si="0"/>
        <v>50400</v>
      </c>
      <c r="D8" s="10">
        <v>1200</v>
      </c>
      <c r="E8" s="18">
        <v>33154.720999999998</v>
      </c>
      <c r="F8" s="10">
        <f t="shared" si="1"/>
        <v>33.154720999999995</v>
      </c>
      <c r="G8" s="10">
        <f t="shared" si="2"/>
        <v>0.78939811904761892</v>
      </c>
    </row>
    <row r="9" spans="1:14" x14ac:dyDescent="0.3">
      <c r="A9" s="10" t="s">
        <v>24</v>
      </c>
      <c r="B9" s="10">
        <v>4.9200000000000001E-2</v>
      </c>
      <c r="C9" s="10">
        <f t="shared" si="0"/>
        <v>49200</v>
      </c>
      <c r="D9" s="10">
        <v>1200</v>
      </c>
      <c r="E9" s="18">
        <v>20472.026999999998</v>
      </c>
      <c r="F9" s="10">
        <f t="shared" si="1"/>
        <v>20.472026999999997</v>
      </c>
      <c r="G9" s="10">
        <f t="shared" si="2"/>
        <v>0.49931773170731703</v>
      </c>
    </row>
  </sheetData>
  <pageMargins left="0.7" right="0.7" top="0.75" bottom="0.75" header="0.3" footer="0.3"/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82c514c1-a717-4087-be06-d40d2070ad52}" enabled="0" method="" siteId="{82c514c1-a717-4087-be06-d40d2070ad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Brain</vt:lpstr>
      <vt:lpstr>Liver</vt:lpstr>
      <vt:lpstr>Intestine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 Mohadeseh Montazeri Shatouri</dc:creator>
  <cp:lastModifiedBy>Mohadeseh Montazeri Shatouri (HDR)</cp:lastModifiedBy>
  <dcterms:created xsi:type="dcterms:W3CDTF">2015-06-05T18:17:20Z</dcterms:created>
  <dcterms:modified xsi:type="dcterms:W3CDTF">2025-08-05T01:11:40Z</dcterms:modified>
</cp:coreProperties>
</file>